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20260" yWindow="2300" windowWidth="24260" windowHeight="15540" tabRatio="500"/>
  </bookViews>
  <sheets>
    <sheet name="Cost Estimate Worksheet" sheetId="8" r:id="rId1"/>
    <sheet name="District A" sheetId="5" state="hidden" r:id="rId2"/>
    <sheet name="Cost of BL" sheetId="1" state="hidden" r:id="rId3"/>
    <sheet name="Financing BL" sheetId="2" state="hidden" r:id="rId4"/>
    <sheet name="Other Info" sheetId="4" state="hidden" r:id="rId5"/>
  </sheets>
  <definedNames>
    <definedName name="_xlnm.Print_Titles" localSheetId="0">'Cost Estimate Worksheet'!$1:$2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42" i="5" l="1"/>
  <c r="I42" i="5"/>
  <c r="I51" i="5"/>
  <c r="J40" i="5"/>
  <c r="J42" i="5"/>
  <c r="J51" i="5"/>
  <c r="J57" i="5"/>
  <c r="J62" i="5"/>
  <c r="J63" i="5"/>
  <c r="J55" i="5"/>
  <c r="J65" i="5"/>
  <c r="J67" i="5"/>
  <c r="I57" i="5"/>
  <c r="I62" i="5"/>
  <c r="I63" i="5"/>
  <c r="I55" i="5"/>
  <c r="I65" i="5"/>
  <c r="I67" i="5"/>
  <c r="B14" i="5"/>
  <c r="H36" i="5"/>
  <c r="H42" i="5"/>
  <c r="H46" i="5"/>
  <c r="H51" i="5"/>
  <c r="H57" i="5"/>
  <c r="H62" i="5"/>
  <c r="H63" i="5"/>
  <c r="H55" i="5"/>
  <c r="H65" i="5"/>
  <c r="H67" i="5"/>
  <c r="G35" i="5"/>
  <c r="G36" i="5"/>
  <c r="G46" i="5"/>
  <c r="G51" i="5"/>
  <c r="G56" i="5"/>
  <c r="G57" i="5"/>
  <c r="G63" i="5"/>
  <c r="G55" i="5"/>
  <c r="G65" i="5"/>
  <c r="G67" i="5"/>
  <c r="J66" i="5"/>
  <c r="I66" i="5"/>
  <c r="H66" i="5"/>
  <c r="G66" i="5"/>
  <c r="F35" i="5"/>
  <c r="F46" i="5"/>
  <c r="F48" i="5"/>
  <c r="F51" i="5"/>
  <c r="F56" i="5"/>
  <c r="F57" i="5"/>
  <c r="F63" i="5"/>
  <c r="F55" i="5"/>
  <c r="F65" i="5"/>
  <c r="F66" i="5"/>
  <c r="J53" i="5"/>
  <c r="I53" i="5"/>
  <c r="H53" i="5"/>
  <c r="G53" i="5"/>
  <c r="J52" i="5"/>
  <c r="I52" i="5"/>
  <c r="H52" i="5"/>
  <c r="G52" i="5"/>
  <c r="F52" i="5"/>
  <c r="C22" i="1"/>
  <c r="C21" i="1"/>
</calcChain>
</file>

<file path=xl/sharedStrings.xml><?xml version="1.0" encoding="utf-8"?>
<sst xmlns="http://schemas.openxmlformats.org/spreadsheetml/2006/main" count="539" uniqueCount="347">
  <si>
    <t>Category</t>
  </si>
  <si>
    <t>Frequency</t>
  </si>
  <si>
    <t>Unit</t>
  </si>
  <si>
    <t>Physical Infrastructure &amp; Furniture</t>
  </si>
  <si>
    <t>Up Front Professional Services</t>
  </si>
  <si>
    <t>Devices</t>
  </si>
  <si>
    <t>Device Accessories</t>
  </si>
  <si>
    <t>Network Maintenance &amp; Upgrades</t>
  </si>
  <si>
    <t>Ongoing Professional Development</t>
  </si>
  <si>
    <t>Digital Content Licenses</t>
  </si>
  <si>
    <t>Internet Connectivity</t>
  </si>
  <si>
    <t>Education Software Licenses</t>
  </si>
  <si>
    <t>Value Chain</t>
  </si>
  <si>
    <t>Infrastructure*</t>
  </si>
  <si>
    <t>Human Capital</t>
  </si>
  <si>
    <t>Strategy, Design &amp; Implementation Support</t>
  </si>
  <si>
    <t>Education Software</t>
  </si>
  <si>
    <t>Communications</t>
  </si>
  <si>
    <t>Resources</t>
  </si>
  <si>
    <t>One-Time</t>
  </si>
  <si>
    <t>Periodic</t>
  </si>
  <si>
    <t>Recurring</t>
  </si>
  <si>
    <t>Measure of Impact</t>
  </si>
  <si>
    <t>Tools to Communicate to Stakeholders</t>
  </si>
  <si>
    <t>Human Capital, Strategy &amp; Design</t>
  </si>
  <si>
    <t>Human Capital, Implementation Support</t>
  </si>
  <si>
    <t>Existing Resources</t>
  </si>
  <si>
    <t>Key Questions</t>
  </si>
  <si>
    <t>1. Who will be part of your planning team?
2. How will you assess your internal staff's capacity to fill key roles to understand if you need additional help?</t>
  </si>
  <si>
    <t>1. Who will manage the execution of the implementation plan?</t>
  </si>
  <si>
    <t>1. Number of devices on the network (usage)
2. Type of applications and digital media</t>
  </si>
  <si>
    <t>Cost</t>
  </si>
  <si>
    <t>1. How much bandwidth do I need? (varies by model)
2. How much does it cost?
3. How can I best leverage E-Rate?</t>
  </si>
  <si>
    <t xml:space="preserve">1. What is my existing staff's capacity for change and how does that impact the amount of up front PD as well as ongoing coaching?
</t>
  </si>
  <si>
    <t xml:space="preserve">1. What additional electrical or structural changes will need to be made?
</t>
  </si>
  <si>
    <t>Tools to Measure Impact</t>
  </si>
  <si>
    <t>Key Challenges</t>
  </si>
  <si>
    <t>Department of Ed - Office of Educational Technology</t>
  </si>
  <si>
    <t>http://tech.ed.gov/funding/</t>
  </si>
  <si>
    <t>Ed Elements buckets</t>
  </si>
  <si>
    <t>- Title 1 (Part A, Set Asides, SIG, etc.), Title II (Part A)</t>
  </si>
  <si>
    <t>Fed guidance on Title I</t>
  </si>
  <si>
    <t>https://www2.ed.gov/programs/titleiparta/fiscalguid.pdf</t>
  </si>
  <si>
    <t>Overall</t>
  </si>
  <si>
    <t>Federal</t>
  </si>
  <si>
    <t>Reallocating/Repurposing</t>
  </si>
  <si>
    <t>Ed Elements</t>
  </si>
  <si>
    <t>- assessing license/usage inventory, getting rid of unused licenses</t>
  </si>
  <si>
    <t>- investing in laptop carts improves flexibility</t>
  </si>
  <si>
    <t>ERS</t>
  </si>
  <si>
    <t>Teaching</t>
  </si>
  <si>
    <t>School Design</t>
  </si>
  <si>
    <t>School Support</t>
  </si>
  <si>
    <t>Funding</t>
  </si>
  <si>
    <t>Partners</t>
  </si>
  <si>
    <t>Labor</t>
  </si>
  <si>
    <t>- potential to reduce spend on electives (staff), potential to adopt more inclusion models for SPED students with technology that supports Universal Design for Learning, need based scheduling</t>
  </si>
  <si>
    <t>- strategic staff retention, flexible student and teacher groupings, get rid of fixed allocation models and unplanned smaller classes</t>
  </si>
  <si>
    <t xml:space="preserve">- lessen need for substitutes, </t>
  </si>
  <si>
    <t>Budget Hold'em</t>
  </si>
  <si>
    <t>http://www.erstrategies.org/hold-em</t>
  </si>
  <si>
    <t>ERS Resource Check</t>
  </si>
  <si>
    <t>http://www.erstrategies.org/assessments/resource_check</t>
  </si>
  <si>
    <t xml:space="preserve">Example of costs: </t>
  </si>
  <si>
    <t>http://www.rogersfoundation.org/system/resources/0000/0042/Oakland_Blended_Learning_Case_Study_Part_I.pdf</t>
  </si>
  <si>
    <t xml:space="preserve">Bond </t>
  </si>
  <si>
    <t>- focuses on infrastructure, network, and devices</t>
  </si>
  <si>
    <t>Staff Reallocation</t>
  </si>
  <si>
    <t>SPED Inclusion</t>
  </si>
  <si>
    <t>- increase ability for UDL to improve inclusion</t>
  </si>
  <si>
    <t>Inventory Management - Software</t>
  </si>
  <si>
    <t>Inventory Management - Devices</t>
  </si>
  <si>
    <t>Content</t>
  </si>
  <si>
    <t>External</t>
  </si>
  <si>
    <t>Internal</t>
  </si>
  <si>
    <t xml:space="preserve">External </t>
  </si>
  <si>
    <t>State</t>
  </si>
  <si>
    <t>Grants/Partners</t>
  </si>
  <si>
    <t>- Title I, Title II, E-Rate, Additional Grants</t>
  </si>
  <si>
    <t>Local Funds</t>
  </si>
  <si>
    <t>- Some state have made investments in this area</t>
  </si>
  <si>
    <t>- Continued grants in the ecosystem</t>
  </si>
  <si>
    <t>one stop shop for grants?</t>
  </si>
  <si>
    <t>CDE Guidance</t>
  </si>
  <si>
    <t>http://www.centerdigitaled.com/k-12/3-Tips-for-Building-a-Financially-Sustainable-Ed-Tech-Initiative.html</t>
  </si>
  <si>
    <t>Page 16: http://digitallearningnow.com/site/uploads/2012/08/DLN-Smart-Series-Paper-1-Final.pdf</t>
  </si>
  <si>
    <t>Project RED: Cost Savings Calculator   http://www.k12blueprint.com/sites/default/files/Cost-Savings-Calculator.xlsx</t>
  </si>
  <si>
    <t>Project RED: Readiness Tool
http://www.intel.com/content/dam/www/public/us/en/documents/guides/project-red-readiness-tool.xlsx</t>
  </si>
  <si>
    <t>Project RED: Implementation Cost Comparison Tool
http://www.intel.com/content/dam/www/public/us/en/documents/fact-sheets/project-red-implementation-cost-comparison.pdf</t>
  </si>
  <si>
    <t>Network Upgrade</t>
  </si>
  <si>
    <t>IT Support (Device, Software)</t>
  </si>
  <si>
    <t>Education Software, Devices</t>
  </si>
  <si>
    <t>Sort by magnitude</t>
  </si>
  <si>
    <t>The need, the have, the gap</t>
  </si>
  <si>
    <t>Caveats</t>
  </si>
  <si>
    <t>Source</t>
  </si>
  <si>
    <t>1. Number of classrooms
2. Number of schools</t>
  </si>
  <si>
    <t>1. Basic $500 per classroom 
2. Basic $500 per classroom</t>
  </si>
  <si>
    <t>1. Number of classrooms - electrical upgrades
2. Number of classrooms - furniture and other equipment</t>
  </si>
  <si>
    <t>1. ERS - Parthenon</t>
  </si>
  <si>
    <t>1. ERS - Parthenon
2. ERS - Parthenon</t>
  </si>
  <si>
    <t>1. Number of schools</t>
  </si>
  <si>
    <t>1. Range is $25000-$100000</t>
  </si>
  <si>
    <t>1. Cost can vary based on services required and duration of services needed for implementation. This assumes at maximum 2 years of some type of support.</t>
  </si>
  <si>
    <t>1. ERS - Parthenon / Ed Elements / MDC</t>
  </si>
  <si>
    <t>1. Districts may also choose to lease</t>
  </si>
  <si>
    <t>IT Network Monitoring &amp; Minor Maintenance</t>
  </si>
  <si>
    <t>1. ERS</t>
  </si>
  <si>
    <t>1. Number of teachers and administrators receiving PD</t>
  </si>
  <si>
    <t>1. Average $0-$5000 per school per year</t>
  </si>
  <si>
    <t>Averages $1000 - $4000 per teacher and admin per year</t>
  </si>
  <si>
    <t>1. $25 per device every 3 years</t>
  </si>
  <si>
    <t>1. $275 - $800 per device every 3 years</t>
  </si>
  <si>
    <t>Appendix I: slide 75-78 has summary for each model</t>
  </si>
  <si>
    <t>Validation: http://www.rogersfoundation.org/system/resources/0000/0042/Oakland_Blended_Learning_Case_Study_Part_I.pdf</t>
  </si>
  <si>
    <t>$166K for 4 schools ~ $41K per school</t>
  </si>
  <si>
    <t>$630 per student/teacher</t>
  </si>
  <si>
    <t>$18 per device</t>
  </si>
  <si>
    <t>1. Number of users</t>
  </si>
  <si>
    <t>1. Range $25-$50 per user
2. Range $20000-$40000 per school</t>
  </si>
  <si>
    <t>1. ERS - Parthenon and Project RED</t>
  </si>
  <si>
    <t>1. Number of users
2. Integration costs</t>
  </si>
  <si>
    <t>$4500 per school</t>
  </si>
  <si>
    <t>almost $2000 per school (pilot)</t>
  </si>
  <si>
    <t>$2000 per school (not classroom, pilot)</t>
  </si>
  <si>
    <t>unclear</t>
  </si>
  <si>
    <t>$12500 per school</t>
  </si>
  <si>
    <t>$1200 per school (pilot)</t>
  </si>
  <si>
    <t>Up Front PD and Support Services</t>
  </si>
  <si>
    <t>1. Averages $3000 - $4000 per teacher and admin
2. $30,000 per school</t>
  </si>
  <si>
    <t>1. $2500 per teacher in Elmhurst plus $800 per teacher for additional time
2. $30000 per school</t>
  </si>
  <si>
    <t>$50 total per user (note rotation model)</t>
  </si>
  <si>
    <t>$75 total per user for content and supporting software</t>
  </si>
  <si>
    <t>38 pilot teachers and 4 school administrators</t>
  </si>
  <si>
    <t>1. Basic makes some assumptions around the construction of the building, hardware and network software used, number of students and staff in a classroom, local labor costs, and access to fiber. 
Complex can get quite expensive based on the buildings layout and construction (for example concrete walls impact wireless signal strength) and if you need to pay for a fiber drop that is far away (which may also be recouped through higher monthly ISP costs/contract period)</t>
  </si>
  <si>
    <t>SETDA Broadband Imperative - http://www.setda.org/priorities/equity-of-access/the-broadband-imperative/
EducationSuperhighway Network Essentials - http://www.educationsuperhighway.org/wp-content/uploads/2014/12/Network-Essentials-For-Superintendents-Version-2.14-2.19.15.pdf</t>
  </si>
  <si>
    <t>1. Basic makes some assumptions around the construction and age of the building and local labor costs
2. Some schools invest in all new furniture to simplify rearrangement of the classroom for collaboration and different instructional models which costs a lot more</t>
  </si>
  <si>
    <t>1. Number of teachers and administrators receiving PD (does not include consulting support)
2. Instructional coaches and other teacher support services</t>
  </si>
  <si>
    <t>1. Cost can vary based on capacity of current staff and complexity of blended learning model being implemented
2. Cost can vary based on amount of instructional coaching and support required</t>
  </si>
  <si>
    <t xml:space="preserve">1. Cost can vary based on number of teachers new to the model vs. focusing on instructional improvement </t>
  </si>
  <si>
    <t>Financing Levers</t>
  </si>
  <si>
    <t>see next tab</t>
  </si>
  <si>
    <t>IT contracted services - ISP costs</t>
  </si>
  <si>
    <t>Validation: http://www.edexcellencemedia.net/publications/2012/20120110-the-costs-of-online-learning/20120110-the-costs-of-online-learning.pdf</t>
  </si>
  <si>
    <t>plus $1000 per student in year 1 , 4 schools nearly 1000 students or $1M</t>
  </si>
  <si>
    <t>not included</t>
  </si>
  <si>
    <t>B - Content Acquisition $400</t>
  </si>
  <si>
    <t>A - Tech and Inf $500</t>
  </si>
  <si>
    <t>C - School Operations $1700</t>
  </si>
  <si>
    <t>Total $7,600 to $10,200 per student</t>
  </si>
  <si>
    <t>Cost and Readiness</t>
  </si>
  <si>
    <t>Afton</t>
  </si>
  <si>
    <t>Validation: various CDE http://www.centerdigitaled.com/k-12/3-Tips-for-Building-a-Financially-Sustainable-Ed-Tech-Initiative.html</t>
  </si>
  <si>
    <t>Of that $7,000, it takes about $200 to $225 per student to pay for hardware, digital content, maintenance and infrastructure.</t>
  </si>
  <si>
    <t>Mooresville district purchases online multimedia content for about $75 a student — the price of one textbook</t>
  </si>
  <si>
    <t>Key costs: devices, network upgrades and professional development</t>
  </si>
  <si>
    <t>CDE: Funding and Professional Development - https://afd34ee8b0806295b5a7-9fbee7de8d51db511b5de86d75069107.ssl.cf1.rackcdn.com/CDE15_SR_Funding_Q1_V.PDF</t>
  </si>
  <si>
    <t>College and Career-Ready Students Closing Date: Unknown Estimated Total Program Funding: $14.4 billion (FY 2015)</t>
  </si>
  <si>
    <t>Enhancing Education through Technology (EETT) Closing Date: Unknown Estimated Total Program Funding: $200 million (2016 budget proposal)</t>
  </si>
  <si>
    <t>Investing in Innovation (i3) Fund Closing Date: Unknown Estimated Total Program Funding: $215 million (FY 2015)</t>
  </si>
  <si>
    <t>Fund for the Improvement of Post-Secondary Education (FIPSE) Closing Date: Unknown Estimated Total Program Funding: $175 million (FY 2015)</t>
  </si>
  <si>
    <t>Statewide Longitudinal Data Systems Closing Date: Unknown Estimated Total Program Funding: $70 million (FY 2015)</t>
  </si>
  <si>
    <t>USED Guidance on using Federal Funds: http://tech.ed.gov/wp-content/uploads/2014/11/Tech-Federal-Funds-Final-V2.pdf</t>
  </si>
  <si>
    <t>- Generally local funds are the most flexible</t>
  </si>
  <si>
    <t>- reduce need for electives teachers, accommodate larger class sizes, lessen the need for substitutes, get rid of fixed allocation models and unplanned smaller classes, use positions differently to focus on instruction</t>
  </si>
  <si>
    <t>- inventory existing technology and usage, consolidate into specific space for BL usage</t>
  </si>
  <si>
    <t>- reduce spending on textbooks, switch to digital content (ideally forgoes books completely)</t>
  </si>
  <si>
    <t>- Asks some key questions and breaks funding into categories including: planning decisions and budgeting &amp; managing funds (federal, state, local, and outside grants)</t>
  </si>
  <si>
    <t>Private Grants: MacArthur Foundation, Mellon Foundation, Adopt-a-Classroom Ed Grants, Advanced Tech Education (ATE)</t>
  </si>
  <si>
    <t>- inventory existing technology and usage</t>
  </si>
  <si>
    <t>- focus on PD effectiveness, get rid of PD not generating results and repurpose, decouple salary structure from experience and education pay, extend a licensed teachers reach across multiple classrooms</t>
  </si>
  <si>
    <t>- does not include funds for maintenance, upgrades, device refresh</t>
  </si>
  <si>
    <t>1. Number of students and staff using devices (assume refresh every 3 years) plus spares</t>
  </si>
  <si>
    <t>1. assume refresh every 3 years - plus spares</t>
  </si>
  <si>
    <t>Notes</t>
  </si>
  <si>
    <t>Do not layer on top</t>
  </si>
  <si>
    <t>Up Front Planning (internal staff)</t>
  </si>
  <si>
    <t>Implementation (internal staff)</t>
  </si>
  <si>
    <t>Engagement</t>
  </si>
  <si>
    <t>- decrease dropout rates</t>
  </si>
  <si>
    <t xml:space="preserve">- strategic staff retention, flexible student and teacher groupings </t>
  </si>
  <si>
    <t>?research to support improves staff retention?</t>
  </si>
  <si>
    <t>districts</t>
  </si>
  <si>
    <t>EM</t>
  </si>
  <si>
    <t>HS</t>
  </si>
  <si>
    <t>COMB</t>
  </si>
  <si>
    <t>OTHER</t>
  </si>
  <si>
    <t>Cost Category</t>
  </si>
  <si>
    <t>Cost Estimate</t>
  </si>
  <si>
    <t>(including Strategy. Design, &amp; Implementation Support)</t>
  </si>
  <si>
    <t>$1,000 - $3,000 per teacher and admin per year</t>
  </si>
  <si>
    <t>Varies based on size of team and salaries</t>
  </si>
  <si>
    <t>$25,000-$100,000 per school</t>
  </si>
  <si>
    <t xml:space="preserve">IT Network Monitoring </t>
  </si>
  <si>
    <t>$275-$800 per device every 3 years</t>
  </si>
  <si>
    <t>$25 per device every 3 years</t>
  </si>
  <si>
    <t>Infrastructure</t>
  </si>
  <si>
    <t>$0-$5000 per school</t>
  </si>
  <si>
    <t>`</t>
  </si>
  <si>
    <t>3 Tips for Building a Financially Sustainable Ed Tech Initiative</t>
  </si>
  <si>
    <t xml:space="preserve">1. Basic - $2000 per classroom
Complex - varies based on building and location (distance from fiber, etc.)
2. Average - $25,000 for network equipment </t>
  </si>
  <si>
    <t>1. ERS - Parthenon $700-$1200 per classroom for Basic, Projec Red $2,000-$3000
2. ERS - Project Red $25,000 per school</t>
  </si>
  <si>
    <t>1. Bandwidth</t>
  </si>
  <si>
    <t>1. Ed Superhighway</t>
  </si>
  <si>
    <t xml:space="preserve">1. $1,200 to $7,500 per month based on bandwidth need.students
</t>
  </si>
  <si>
    <t>Area*</t>
  </si>
  <si>
    <t>Up Front PD &amp; Support Services</t>
  </si>
  <si>
    <t>Internal Staff for Planning &amp; Managing Implementation</t>
  </si>
  <si>
    <t>Device Support &amp; Maintenance</t>
  </si>
  <si>
    <t>Digital Content, LMS, Etc.</t>
  </si>
  <si>
    <t>Software Support</t>
  </si>
  <si>
    <t>Building Infrastructure &amp; Furniture</t>
  </si>
  <si>
    <t>Resources to Communicate to Stakeholders</t>
  </si>
  <si>
    <t>Measurement Resources</t>
  </si>
  <si>
    <t>Resources to Measure Success</t>
  </si>
  <si>
    <t xml:space="preserve">$25-$150 per student
Integration $20,000-$40,000 per school
</t>
  </si>
  <si>
    <t xml:space="preserve">Basic $500 per classroom
Complex varies based on building, etc.
</t>
  </si>
  <si>
    <t>Internet Connectivity (School and Home)</t>
  </si>
  <si>
    <t>District Narrative</t>
  </si>
  <si>
    <t>District Variables</t>
  </si>
  <si>
    <t>District Goals</t>
  </si>
  <si>
    <t>Teachers and Admin</t>
  </si>
  <si>
    <t>Comfort Level with BL</t>
  </si>
  <si>
    <t>Low</t>
  </si>
  <si>
    <t>Classrooms</t>
  </si>
  <si>
    <t>Model</t>
  </si>
  <si>
    <t>Poor</t>
  </si>
  <si>
    <t>1 device per 10 students</t>
  </si>
  <si>
    <t>Students</t>
  </si>
  <si>
    <t>Existing Devices</t>
  </si>
  <si>
    <t>None</t>
  </si>
  <si>
    <t>Existing Network</t>
  </si>
  <si>
    <t>Buildings</t>
  </si>
  <si>
    <t>Basic Needs</t>
  </si>
  <si>
    <t>District A plans to implement the model in 1 elementary school in year 1 and grow by 1 school per year will full implementation in year 3.</t>
  </si>
  <si>
    <t>Year 0 - Planning</t>
  </si>
  <si>
    <t>Year 1</t>
  </si>
  <si>
    <t>Year 2</t>
  </si>
  <si>
    <t>Year 3</t>
  </si>
  <si>
    <t>Year 4</t>
  </si>
  <si>
    <t>Sample District A</t>
  </si>
  <si>
    <t>$2,000 - $4,000 per teacher and admin</t>
  </si>
  <si>
    <t xml:space="preserve">- low comfort level
- 20% new staff/year </t>
  </si>
  <si>
    <t>- time for district staff, principals, and teacher leaders</t>
  </si>
  <si>
    <t>- hired a professional services company to help with planning and implementation</t>
  </si>
  <si>
    <t>FRL</t>
  </si>
  <si>
    <t>- leveraging chromebooks with updating network with a 1 device per 3 students plus 10% spares</t>
  </si>
  <si>
    <t>- LMS, math and ELA software
- leveraging some OER</t>
  </si>
  <si>
    <t>- Need new electrical outlets in some classrooms</t>
  </si>
  <si>
    <t>- no current resources exist</t>
  </si>
  <si>
    <t>- using 50% of district staff to develop, track, and report on measures with existing tools</t>
  </si>
  <si>
    <t>Station Rotation grades 3-5 both ELA and Math</t>
  </si>
  <si>
    <t>- estimating 1 per school (also provides device support)</t>
  </si>
  <si>
    <t>Basic - $2,000 per classroom plus $50,000 for hardware &amp; software per school
Complex - varies due to building</t>
  </si>
  <si>
    <t xml:space="preserve">$1,200 to $7,500 per month per school
$360 per year per student that qualifies
</t>
  </si>
  <si>
    <t>- assumes 3 year refresh</t>
  </si>
  <si>
    <t>- estimating 1staff  per school (also provides software support)</t>
  </si>
  <si>
    <t>part of Device Support &amp; Maintenance</t>
  </si>
  <si>
    <t>Annual Total</t>
  </si>
  <si>
    <t>Per EM Student</t>
  </si>
  <si>
    <t>Per 3-5 grade EM student use</t>
  </si>
  <si>
    <t>N/A</t>
  </si>
  <si>
    <t>http://foundationcenter.org/, http://www.grantsalert.com/</t>
  </si>
  <si>
    <t>Elementary Schools - Increase 3rd grade reading scores and 5th grade math scores on interim assessment and summative tests leveraging blended learning.</t>
  </si>
  <si>
    <t>Elementary Schools - 3</t>
  </si>
  <si>
    <t>Schools district A is located 100 miles from a major metropolitan area and has 3 Elementary Schools, 1 Middle School, and 1 High School. The district has achieved mediocre performance compared to its peer districts and some families with younger children are starting to move to neighboring communities because of their performance. District A has developed the following goals to improve performance in their 3 Elementary Schools:</t>
  </si>
  <si>
    <t>Existing Education Software</t>
  </si>
  <si>
    <t>The district will work to leverage existing staff to do PD starting year 2 to reduce costs</t>
  </si>
  <si>
    <t>Cost Estimate Information</t>
  </si>
  <si>
    <t>Explore changing staff models to offset some of the annual costs starting in year 2</t>
  </si>
  <si>
    <t>Expect E-Rate to cover 50% of the Network Upgrade costs and connectivity costs (except for at home wifi for FRL students)</t>
  </si>
  <si>
    <t>- Needs beyond basic, E-Rate covering 50% ($250,000 total)
- Did all schools all classrooms year 0-1</t>
  </si>
  <si>
    <t>- assume increase in internet spending of $1,000 per month due to low ISP competition and Mbps needed, assume 10 mos
- all FRL get at home stipend</t>
  </si>
  <si>
    <t>Funding Levers</t>
  </si>
  <si>
    <t>Staff Mix</t>
  </si>
  <si>
    <t>Reallocate PD</t>
  </si>
  <si>
    <t>GAP</t>
  </si>
  <si>
    <t>E-Rate</t>
  </si>
  <si>
    <t>Existing Comms and Measurement</t>
  </si>
  <si>
    <t>State IT Bond (25% of cost)</t>
  </si>
  <si>
    <t>Reallocate Internal Staff for Planning</t>
  </si>
  <si>
    <t>Opportunities to Offset Costs</t>
  </si>
  <si>
    <t>Leverage some existing devices for the first couple of years but replace during 3 year refresh</t>
  </si>
  <si>
    <t>Poor Performing Programs</t>
  </si>
  <si>
    <t>District A Example</t>
  </si>
  <si>
    <t>Human Capital &amp; Implementatoin Support</t>
  </si>
  <si>
    <t xml:space="preserve">Varies based on in house vs. contracted services
</t>
  </si>
  <si>
    <t>Varies based on in house vs. contracted services, $50-$75 per student annually</t>
  </si>
  <si>
    <t>15-$100 per student
Integration $5,000-$40,000 per school</t>
  </si>
  <si>
    <t>Varies based on in house vs. contracted services, may be bundled into licensing</t>
  </si>
  <si>
    <t>Varies based on measures chosen and existing  tools to track data</t>
  </si>
  <si>
    <t>Cost Variable</t>
  </si>
  <si>
    <t>number, percent of time, and salary of planning and implementation staff</t>
  </si>
  <si>
    <t>annual cost of professional services per school</t>
  </si>
  <si>
    <t>estimate based on roll-out schedule and device refresh</t>
  </si>
  <si>
    <t>estimate based on preferred software stack based on student needs</t>
  </si>
  <si>
    <t>replace with devices, keep spares on site</t>
  </si>
  <si>
    <t>recommend more support in the first few years</t>
  </si>
  <si>
    <t>needs vary widely school to school</t>
  </si>
  <si>
    <t>ensure you have sufficient communication resources</t>
  </si>
  <si>
    <t>how comfortable are staff with the new model, change impact</t>
  </si>
  <si>
    <t>TOTAL</t>
  </si>
  <si>
    <t>Title 1</t>
  </si>
  <si>
    <t>State IT Bond</t>
  </si>
  <si>
    <t>Existing</t>
  </si>
  <si>
    <t>Existing funding</t>
  </si>
  <si>
    <t>how many staff are helping with planning and implementation</t>
  </si>
  <si>
    <t>where do I need professional services to help</t>
  </si>
  <si>
    <t>how much of an upgrade to I need, does it vary per school</t>
  </si>
  <si>
    <t>look for economies of scale</t>
  </si>
  <si>
    <t>pick the right device for instruction</t>
  </si>
  <si>
    <t>cost will depend on local salaries / competition for services</t>
  </si>
  <si>
    <t>ensure classrooms have adequate power outlets, etc.</t>
  </si>
  <si>
    <t>needs will vary based on school and district staff</t>
  </si>
  <si>
    <t>needs will vary based on exiting measurement capacity</t>
  </si>
  <si>
    <t>ensure you have sufficient measurement resources</t>
  </si>
  <si>
    <t>recommend getting multiple quotes once connectivity needs are determined</t>
  </si>
  <si>
    <t>estimate based on connectivity needs per school and how many students may need at home access</t>
  </si>
  <si>
    <t>look into leveraging OER and software stacks that simplify integration</t>
  </si>
  <si>
    <t>Multi-Year Cost Estimate</t>
  </si>
  <si>
    <t>Etc.</t>
  </si>
  <si>
    <t>Varies based on in house vs. contracted services</t>
  </si>
  <si>
    <t>Per Student Estimate</t>
  </si>
  <si>
    <t>Number of students impacted</t>
  </si>
  <si>
    <t>Per student estimated cost</t>
  </si>
  <si>
    <t>Annual Total Cost Estimate</t>
  </si>
  <si>
    <t>ensure students have the accessories  for learning</t>
  </si>
  <si>
    <t>Annual Total Funding Estimate</t>
  </si>
  <si>
    <t>Contingency (percent based on comfort with plan)</t>
  </si>
  <si>
    <t>GAP (Annual Total Funding - Annual Total Cost - Contingency)</t>
  </si>
  <si>
    <t xml:space="preserve">Basic - $1,500 - $2,000 per classroom 
Complex - varies </t>
  </si>
  <si>
    <t>$25,000 - $100,000 per school</t>
  </si>
  <si>
    <t xml:space="preserve">$1,200 - $7,500 per month per school, $360 per year per student that qualifies
</t>
  </si>
  <si>
    <t>$275 - $800 per device every 3 years</t>
  </si>
  <si>
    <t>Varies based on in house vs. contracted services, $50 - $75 per student annually</t>
  </si>
  <si>
    <t>$0 - $5000 per school</t>
  </si>
  <si>
    <t>Financing to Scale Blended Learning Worksheet</t>
  </si>
  <si>
    <t xml:space="preserve">$15 - $100 per student
Integration $5,000 - $40,000 per school
</t>
  </si>
  <si>
    <t>Evaluation Resources</t>
  </si>
  <si>
    <t>Classroom Upgrades</t>
  </si>
  <si>
    <t>Human Capital and Project Management</t>
  </si>
  <si>
    <t>number of teachers and admin receiving training per year</t>
  </si>
  <si>
    <t>Internal Staff for Planning and Managing Implementation</t>
  </si>
  <si>
    <t>Network Maintenance and Upgrades</t>
  </si>
  <si>
    <t>Device Support and Maintenance</t>
  </si>
  <si>
    <t>Building Infrastructure and Furniture</t>
  </si>
  <si>
    <t>Multi-Year Funding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</si>
</sst>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b/>
      <sz val="12"/>
      <color rgb="FFFF0000"/>
      <name val="Calibri"/>
      <scheme val="minor"/>
    </font>
    <font>
      <sz val="12"/>
      <color theme="0" tint="-0.499984740745262"/>
      <name val="Calibri"/>
      <scheme val="minor"/>
    </font>
    <font>
      <sz val="12"/>
      <color theme="0" tint="-0.249977111117893"/>
      <name val="Calibri"/>
      <scheme val="minor"/>
    </font>
    <font>
      <sz val="10"/>
      <color theme="1"/>
      <name val="Calibri"/>
      <scheme val="minor"/>
    </font>
    <font>
      <b/>
      <sz val="10"/>
      <color rgb="FFFFFFFF"/>
      <name val="Calibri"/>
      <scheme val="minor"/>
    </font>
    <font>
      <sz val="10"/>
      <color rgb="FF3C3737"/>
      <name val="Calibri"/>
      <scheme val="minor"/>
    </font>
    <font>
      <sz val="10"/>
      <color rgb="FF000000"/>
      <name val="Calibri"/>
      <scheme val="minor"/>
    </font>
    <font>
      <sz val="10"/>
      <color rgb="FF0000FF"/>
      <name val="Calibri"/>
      <scheme val="minor"/>
    </font>
    <font>
      <b/>
      <sz val="10"/>
      <color rgb="FF000090"/>
      <name val="Calibri"/>
      <scheme val="minor"/>
    </font>
    <font>
      <b/>
      <sz val="10"/>
      <color theme="1"/>
      <name val="Calibri"/>
      <scheme val="minor"/>
    </font>
    <font>
      <sz val="8"/>
      <color rgb="FF000000"/>
      <name val="Calibri"/>
      <scheme val="minor"/>
    </font>
    <font>
      <sz val="10"/>
      <name val="Calibri"/>
      <scheme val="minor"/>
    </font>
    <font>
      <b/>
      <sz val="10"/>
      <color theme="0"/>
      <name val="Calibri"/>
      <scheme val="minor"/>
    </font>
    <font>
      <b/>
      <sz val="20"/>
      <color theme="1"/>
      <name val="Calibri"/>
      <scheme val="minor"/>
    </font>
    <font>
      <b/>
      <sz val="18"/>
      <name val="Calibri"/>
      <scheme val="minor"/>
    </font>
    <font>
      <sz val="8"/>
      <name val="Calibri"/>
      <scheme val="minor"/>
    </font>
    <font>
      <sz val="8"/>
      <color theme="0" tint="-0.34998626667073579"/>
      <name val="Calibri"/>
      <scheme val="minor"/>
    </font>
  </fonts>
  <fills count="2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rgb="FF053E77"/>
        <bgColor indexed="64"/>
      </patternFill>
    </fill>
    <fill>
      <patternFill patternType="solid">
        <fgColor rgb="FFCCCED6"/>
        <bgColor indexed="64"/>
      </patternFill>
    </fill>
    <fill>
      <patternFill patternType="solid">
        <fgColor rgb="FFE7E8EC"/>
        <bgColor indexed="64"/>
      </patternFill>
    </fill>
    <fill>
      <patternFill patternType="solid">
        <fgColor rgb="FFE8E8E8"/>
        <bgColor indexed="64"/>
      </patternFill>
    </fill>
    <fill>
      <patternFill patternType="solid">
        <fgColor theme="0"/>
        <bgColor indexed="64"/>
      </patternFill>
    </fill>
    <fill>
      <patternFill patternType="solid">
        <fgColor theme="4" tint="0.79998168889431442"/>
        <bgColor indexed="64"/>
      </patternFill>
    </fill>
    <fill>
      <patternFill patternType="solid">
        <fgColor rgb="FFDCE6F1"/>
        <bgColor rgb="FF000000"/>
      </patternFill>
    </fill>
  </fills>
  <borders count="2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ck">
        <color rgb="FFFFFFFF"/>
      </left>
      <right style="medium">
        <color rgb="FFFFFFFF"/>
      </right>
      <top style="thick">
        <color rgb="FFFFFFFF"/>
      </top>
      <bottom style="thick">
        <color rgb="FFFFFFFF"/>
      </bottom>
      <diagonal/>
    </border>
    <border>
      <left style="thick">
        <color rgb="FFFFFFFF"/>
      </left>
      <right style="medium">
        <color rgb="FFFFFFFF"/>
      </right>
      <top style="thick">
        <color rgb="FFFFFFFF"/>
      </top>
      <bottom/>
      <diagonal/>
    </border>
    <border>
      <left style="thick">
        <color rgb="FFFFFFFF"/>
      </left>
      <right style="medium">
        <color rgb="FFFFFFFF"/>
      </right>
      <top/>
      <bottom/>
      <diagonal/>
    </border>
    <border>
      <left style="thick">
        <color rgb="FFFFFFFF"/>
      </left>
      <right style="medium">
        <color rgb="FFFFFFFF"/>
      </right>
      <top/>
      <bottom style="thick">
        <color rgb="FFFFFFFF"/>
      </bottom>
      <diagonal/>
    </border>
    <border>
      <left style="medium">
        <color rgb="FFFFFFFF"/>
      </left>
      <right style="thick">
        <color rgb="FFFFFFFF"/>
      </right>
      <top style="thick">
        <color rgb="FFFFFFFF"/>
      </top>
      <bottom style="medium">
        <color rgb="FFFFFFFF"/>
      </bottom>
      <diagonal/>
    </border>
    <border>
      <left style="medium">
        <color rgb="FFFFFFFF"/>
      </left>
      <right style="thick">
        <color rgb="FFFFFFFF"/>
      </right>
      <top style="medium">
        <color rgb="FFFFFFFF"/>
      </top>
      <bottom style="medium">
        <color rgb="FFFFFFFF"/>
      </bottom>
      <diagonal/>
    </border>
    <border>
      <left style="medium">
        <color rgb="FFFFFFFF"/>
      </left>
      <right style="thick">
        <color rgb="FFFFFFFF"/>
      </right>
      <top style="medium">
        <color rgb="FFFFFFFF"/>
      </top>
      <bottom style="thick">
        <color rgb="FFFFFFFF"/>
      </bottom>
      <diagonal/>
    </border>
    <border>
      <left style="medium">
        <color rgb="FFFFFFFF"/>
      </left>
      <right style="medium">
        <color rgb="FFFFFFFF"/>
      </right>
      <top style="thick">
        <color rgb="FFFFFFFF"/>
      </top>
      <bottom style="thick">
        <color rgb="FFFFFFFF"/>
      </bottom>
      <diagonal/>
    </border>
    <border>
      <left style="medium">
        <color rgb="FFFFFFFF"/>
      </left>
      <right style="thick">
        <color rgb="FFFFFFFF"/>
      </right>
      <top style="thick">
        <color rgb="FFFFFFFF"/>
      </top>
      <bottom style="thick">
        <color rgb="FFFFFFFF"/>
      </bottom>
      <diagonal/>
    </border>
    <border>
      <left/>
      <right/>
      <top/>
      <bottom style="thick">
        <color rgb="FFFFFFFF"/>
      </bottom>
      <diagonal/>
    </border>
    <border>
      <left/>
      <right/>
      <top/>
      <bottom style="thin">
        <color auto="1"/>
      </bottom>
      <diagonal/>
    </border>
    <border>
      <left style="medium">
        <color rgb="FFFFFFFF"/>
      </left>
      <right/>
      <top style="thick">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style="medium">
        <color rgb="FFFFFFFF"/>
      </top>
      <bottom style="thick">
        <color rgb="FFFFFFFF"/>
      </bottom>
      <diagonal/>
    </border>
    <border>
      <left style="medium">
        <color rgb="FFFFFFFF"/>
      </left>
      <right/>
      <top style="thick">
        <color rgb="FFFFFFFF"/>
      </top>
      <bottom style="thick">
        <color rgb="FFFFFFFF"/>
      </bottom>
      <diagonal/>
    </border>
  </borders>
  <cellStyleXfs count="36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17">
    <xf numFmtId="0" fontId="0" fillId="0" borderId="0" xfId="0"/>
    <xf numFmtId="0" fontId="0" fillId="0" borderId="0" xfId="0" applyAlignment="1">
      <alignment vertical="top" wrapText="1"/>
    </xf>
    <xf numFmtId="0" fontId="0" fillId="0" borderId="1" xfId="0" applyBorder="1" applyAlignment="1">
      <alignment vertical="top" wrapText="1"/>
    </xf>
    <xf numFmtId="0" fontId="0" fillId="2" borderId="1" xfId="0" applyFill="1" applyBorder="1" applyAlignment="1">
      <alignment vertical="top" wrapText="1"/>
    </xf>
    <xf numFmtId="0" fontId="0" fillId="3" borderId="1" xfId="0" applyFill="1" applyBorder="1" applyAlignment="1">
      <alignment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0" borderId="0" xfId="0" quotePrefix="1"/>
    <xf numFmtId="0" fontId="0" fillId="0" borderId="0" xfId="0" applyAlignment="1">
      <alignment horizontal="right"/>
    </xf>
    <xf numFmtId="0" fontId="0" fillId="7" borderId="0" xfId="0" applyFill="1"/>
    <xf numFmtId="0" fontId="0" fillId="0" borderId="1" xfId="0" applyFill="1" applyBorder="1" applyAlignment="1">
      <alignment vertical="top" wrapText="1"/>
    </xf>
    <xf numFmtId="0" fontId="0" fillId="9" borderId="1" xfId="0" applyFill="1" applyBorder="1" applyAlignment="1">
      <alignment vertical="top"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0" borderId="0" xfId="0" applyAlignment="1">
      <alignment horizontal="center" vertical="center" wrapText="1"/>
    </xf>
    <xf numFmtId="0" fontId="1" fillId="10" borderId="1" xfId="0" applyFont="1" applyFill="1" applyBorder="1" applyAlignment="1">
      <alignment horizontal="center" vertical="center" wrapText="1"/>
    </xf>
    <xf numFmtId="0" fontId="0" fillId="11" borderId="1" xfId="0" applyFill="1" applyBorder="1" applyAlignment="1">
      <alignment vertical="top" wrapText="1"/>
    </xf>
    <xf numFmtId="0" fontId="4" fillId="0" borderId="0" xfId="0" applyFont="1"/>
    <xf numFmtId="0" fontId="4" fillId="0" borderId="0" xfId="0" quotePrefix="1" applyFont="1"/>
    <xf numFmtId="0" fontId="1" fillId="12" borderId="1" xfId="0" applyFont="1" applyFill="1" applyBorder="1" applyAlignment="1">
      <alignment horizontal="center" vertical="center" wrapText="1"/>
    </xf>
    <xf numFmtId="0" fontId="0" fillId="0" borderId="0" xfId="0" applyAlignment="1">
      <alignment vertical="top"/>
    </xf>
    <xf numFmtId="0" fontId="1" fillId="13" borderId="1" xfId="0" applyFont="1" applyFill="1" applyBorder="1" applyAlignment="1">
      <alignment horizontal="center" vertical="center" wrapText="1"/>
    </xf>
    <xf numFmtId="0" fontId="5" fillId="0" borderId="0" xfId="0" applyFont="1"/>
    <xf numFmtId="0" fontId="5" fillId="9" borderId="1" xfId="0" applyFont="1" applyFill="1" applyBorder="1" applyAlignment="1">
      <alignment vertical="top" wrapText="1"/>
    </xf>
    <xf numFmtId="0" fontId="6" fillId="13" borderId="1" xfId="0" applyFont="1" applyFill="1" applyBorder="1" applyAlignment="1">
      <alignment horizontal="center" vertical="center" wrapText="1"/>
    </xf>
    <xf numFmtId="0" fontId="0" fillId="6" borderId="0" xfId="0" applyFill="1"/>
    <xf numFmtId="0" fontId="1" fillId="6" borderId="0" xfId="0" applyFont="1" applyFill="1"/>
    <xf numFmtId="0" fontId="7" fillId="0" borderId="0" xfId="0" applyFont="1"/>
    <xf numFmtId="0" fontId="9" fillId="15" borderId="6" xfId="0" applyFont="1" applyFill="1" applyBorder="1" applyAlignment="1">
      <alignment horizontal="left" vertical="top" wrapText="1"/>
    </xf>
    <xf numFmtId="0" fontId="9" fillId="15" borderId="3" xfId="0" applyFont="1" applyFill="1" applyBorder="1" applyAlignment="1">
      <alignment horizontal="left" vertical="top" wrapText="1"/>
    </xf>
    <xf numFmtId="0" fontId="9" fillId="15" borderId="9" xfId="0" applyFont="1" applyFill="1" applyBorder="1" applyAlignment="1">
      <alignment horizontal="center" vertical="top" wrapText="1"/>
    </xf>
    <xf numFmtId="0" fontId="9" fillId="15" borderId="7" xfId="0" applyFont="1" applyFill="1" applyBorder="1" applyAlignment="1">
      <alignment horizontal="left" vertical="top" wrapText="1"/>
    </xf>
    <xf numFmtId="0" fontId="9" fillId="16" borderId="4" xfId="0" applyFont="1" applyFill="1" applyBorder="1" applyAlignment="1">
      <alignment horizontal="left" vertical="top" wrapText="1"/>
    </xf>
    <xf numFmtId="0" fontId="9" fillId="16" borderId="10" xfId="0" applyFont="1" applyFill="1" applyBorder="1" applyAlignment="1">
      <alignment horizontal="center" vertical="top" wrapText="1"/>
    </xf>
    <xf numFmtId="0" fontId="7" fillId="15" borderId="7" xfId="0" applyFont="1" applyFill="1" applyBorder="1" applyAlignment="1">
      <alignment vertical="center" wrapText="1"/>
    </xf>
    <xf numFmtId="0" fontId="9" fillId="15" borderId="4" xfId="0" applyFont="1" applyFill="1" applyBorder="1" applyAlignment="1">
      <alignment horizontal="left" vertical="top" wrapText="1"/>
    </xf>
    <xf numFmtId="0" fontId="9" fillId="15" borderId="10" xfId="0" applyFont="1" applyFill="1" applyBorder="1" applyAlignment="1">
      <alignment horizontal="center" vertical="top" wrapText="1"/>
    </xf>
    <xf numFmtId="0" fontId="7" fillId="15" borderId="8" xfId="0" applyFont="1" applyFill="1" applyBorder="1" applyAlignment="1">
      <alignment vertical="center" wrapText="1"/>
    </xf>
    <xf numFmtId="0" fontId="9" fillId="16" borderId="2" xfId="0" applyFont="1" applyFill="1" applyBorder="1" applyAlignment="1">
      <alignment horizontal="left" vertical="top" wrapText="1"/>
    </xf>
    <xf numFmtId="0" fontId="9" fillId="16" borderId="11" xfId="0" applyFont="1" applyFill="1" applyBorder="1" applyAlignment="1">
      <alignment horizontal="center" vertical="top" wrapText="1"/>
    </xf>
    <xf numFmtId="0" fontId="9" fillId="15" borderId="6" xfId="0" applyFont="1" applyFill="1" applyBorder="1" applyAlignment="1">
      <alignment horizontal="left" vertical="top" wrapText="1"/>
    </xf>
    <xf numFmtId="0" fontId="9" fillId="15" borderId="2" xfId="0" applyFont="1" applyFill="1" applyBorder="1" applyAlignment="1">
      <alignment horizontal="left" vertical="top" wrapText="1"/>
    </xf>
    <xf numFmtId="0" fontId="9" fillId="15" borderId="11" xfId="0" applyFont="1" applyFill="1" applyBorder="1" applyAlignment="1">
      <alignment horizontal="center" vertical="top" wrapText="1"/>
    </xf>
    <xf numFmtId="0" fontId="9" fillId="16" borderId="3" xfId="0" applyFont="1" applyFill="1" applyBorder="1" applyAlignment="1">
      <alignment horizontal="left" vertical="top" wrapText="1"/>
    </xf>
    <xf numFmtId="0" fontId="9" fillId="16" borderId="9" xfId="0" applyFont="1" applyFill="1" applyBorder="1" applyAlignment="1">
      <alignment horizontal="center" vertical="top" wrapText="1"/>
    </xf>
    <xf numFmtId="0" fontId="9" fillId="15" borderId="5" xfId="0" applyFont="1" applyFill="1" applyBorder="1" applyAlignment="1">
      <alignment horizontal="left" vertical="top" wrapText="1"/>
    </xf>
    <xf numFmtId="0" fontId="9" fillId="16" borderId="12" xfId="0" applyFont="1" applyFill="1" applyBorder="1" applyAlignment="1">
      <alignment horizontal="left" vertical="top" wrapText="1"/>
    </xf>
    <xf numFmtId="0" fontId="9" fillId="16" borderId="13" xfId="0" applyFont="1" applyFill="1" applyBorder="1" applyAlignment="1">
      <alignment horizontal="center" vertical="top" wrapText="1"/>
    </xf>
    <xf numFmtId="0" fontId="9" fillId="17" borderId="5" xfId="0" applyFont="1" applyFill="1" applyBorder="1" applyAlignment="1">
      <alignment horizontal="left" vertical="top" wrapText="1"/>
    </xf>
    <xf numFmtId="0" fontId="9" fillId="15" borderId="12" xfId="0" applyFont="1" applyFill="1" applyBorder="1" applyAlignment="1">
      <alignment horizontal="left" vertical="top" wrapText="1"/>
    </xf>
    <xf numFmtId="0" fontId="9" fillId="15" borderId="13" xfId="0" applyFont="1" applyFill="1" applyBorder="1" applyAlignment="1">
      <alignment horizontal="center" vertical="top" wrapText="1"/>
    </xf>
    <xf numFmtId="0" fontId="7" fillId="0" borderId="0" xfId="0" applyFont="1" applyAlignment="1">
      <alignment horizontal="center"/>
    </xf>
    <xf numFmtId="0" fontId="8" fillId="14" borderId="0" xfId="0" applyFont="1" applyFill="1" applyBorder="1" applyAlignment="1">
      <alignment horizontal="center" vertical="center" wrapText="1"/>
    </xf>
    <xf numFmtId="0" fontId="12" fillId="18" borderId="1" xfId="0" applyFont="1" applyFill="1" applyBorder="1" applyAlignment="1">
      <alignment horizontal="center"/>
    </xf>
    <xf numFmtId="0" fontId="12" fillId="18" borderId="1" xfId="0" applyFont="1" applyFill="1" applyBorder="1" applyAlignment="1">
      <alignment horizontal="center" vertical="center" wrapText="1"/>
    </xf>
    <xf numFmtId="0" fontId="13" fillId="0" borderId="0" xfId="0" applyFont="1"/>
    <xf numFmtId="0" fontId="7" fillId="0" borderId="0" xfId="0" applyFont="1" applyAlignment="1">
      <alignment horizontal="left"/>
    </xf>
    <xf numFmtId="0" fontId="9" fillId="15" borderId="16" xfId="0" applyFont="1" applyFill="1" applyBorder="1" applyAlignment="1">
      <alignment horizontal="center" vertical="top" wrapText="1"/>
    </xf>
    <xf numFmtId="0" fontId="9" fillId="16" borderId="17" xfId="0" applyFont="1" applyFill="1" applyBorder="1" applyAlignment="1">
      <alignment horizontal="center" vertical="top" wrapText="1"/>
    </xf>
    <xf numFmtId="0" fontId="9" fillId="15" borderId="17" xfId="0" applyFont="1" applyFill="1" applyBorder="1" applyAlignment="1">
      <alignment horizontal="center" vertical="top" wrapText="1"/>
    </xf>
    <xf numFmtId="0" fontId="9" fillId="16" borderId="18" xfId="0" applyFont="1" applyFill="1" applyBorder="1" applyAlignment="1">
      <alignment horizontal="center" vertical="top" wrapText="1"/>
    </xf>
    <xf numFmtId="0" fontId="10" fillId="16" borderId="17" xfId="0" applyFont="1" applyFill="1" applyBorder="1" applyAlignment="1">
      <alignment horizontal="center" vertical="top" wrapText="1"/>
    </xf>
    <xf numFmtId="0" fontId="9" fillId="16" borderId="19" xfId="0" applyFont="1" applyFill="1" applyBorder="1" applyAlignment="1">
      <alignment horizontal="center" vertical="top" wrapText="1"/>
    </xf>
    <xf numFmtId="0" fontId="9" fillId="15" borderId="19" xfId="0" applyFont="1" applyFill="1" applyBorder="1" applyAlignment="1">
      <alignment horizontal="center" vertical="top" wrapText="1"/>
    </xf>
    <xf numFmtId="0" fontId="7" fillId="0" borderId="1" xfId="0" applyFont="1" applyBorder="1"/>
    <xf numFmtId="164" fontId="10" fillId="0" borderId="1" xfId="0" applyNumberFormat="1" applyFont="1" applyFill="1" applyBorder="1" applyAlignment="1">
      <alignment horizontal="center" vertical="top" wrapText="1"/>
    </xf>
    <xf numFmtId="164" fontId="10" fillId="19" borderId="1" xfId="0" applyNumberFormat="1" applyFont="1" applyFill="1" applyBorder="1" applyAlignment="1">
      <alignment horizontal="center" vertical="top" wrapText="1"/>
    </xf>
    <xf numFmtId="164" fontId="14" fillId="0" borderId="1" xfId="0" quotePrefix="1" applyNumberFormat="1" applyFont="1" applyFill="1" applyBorder="1" applyAlignment="1">
      <alignment horizontal="left" vertical="top" wrapText="1"/>
    </xf>
    <xf numFmtId="0" fontId="15" fillId="16" borderId="17" xfId="0" applyFont="1" applyFill="1" applyBorder="1" applyAlignment="1">
      <alignment horizontal="center" vertical="top" wrapText="1"/>
    </xf>
    <xf numFmtId="9" fontId="7" fillId="0" borderId="0" xfId="0" applyNumberFormat="1" applyFont="1" applyAlignment="1">
      <alignment horizontal="left"/>
    </xf>
    <xf numFmtId="164" fontId="14" fillId="19" borderId="1" xfId="0" quotePrefix="1" applyNumberFormat="1" applyFont="1" applyFill="1" applyBorder="1" applyAlignment="1">
      <alignment horizontal="left" vertical="top" wrapText="1"/>
    </xf>
    <xf numFmtId="164" fontId="11" fillId="19" borderId="1" xfId="0" applyNumberFormat="1" applyFont="1" applyFill="1" applyBorder="1" applyAlignment="1">
      <alignment horizontal="center" vertical="top" wrapText="1"/>
    </xf>
    <xf numFmtId="164" fontId="11" fillId="20" borderId="1" xfId="0" applyNumberFormat="1" applyFont="1" applyFill="1" applyBorder="1" applyAlignment="1">
      <alignment horizontal="center" vertical="top" wrapText="1"/>
    </xf>
    <xf numFmtId="164" fontId="8" fillId="14" borderId="0" xfId="0" applyNumberFormat="1" applyFont="1" applyFill="1" applyBorder="1" applyAlignment="1">
      <alignment horizontal="center" vertical="center" wrapText="1"/>
    </xf>
    <xf numFmtId="0" fontId="13" fillId="0" borderId="0" xfId="0" applyFont="1" applyAlignment="1">
      <alignment horizontal="right"/>
    </xf>
    <xf numFmtId="0" fontId="7" fillId="0" borderId="0" xfId="0" applyFont="1" applyAlignment="1">
      <alignment horizontal="right"/>
    </xf>
    <xf numFmtId="164" fontId="7" fillId="0" borderId="0" xfId="0" applyNumberFormat="1" applyFont="1" applyAlignment="1">
      <alignment horizontal="center"/>
    </xf>
    <xf numFmtId="164" fontId="8" fillId="13" borderId="0" xfId="0" applyNumberFormat="1" applyFont="1" applyFill="1" applyBorder="1" applyAlignment="1">
      <alignment horizontal="center" vertical="center" wrapText="1"/>
    </xf>
    <xf numFmtId="164" fontId="16" fillId="6" borderId="0" xfId="0" applyNumberFormat="1" applyFont="1" applyFill="1" applyAlignment="1">
      <alignment horizontal="center"/>
    </xf>
    <xf numFmtId="0" fontId="17" fillId="0" borderId="0" xfId="0" applyFont="1"/>
    <xf numFmtId="0" fontId="15" fillId="15" borderId="16" xfId="0" applyFont="1" applyFill="1" applyBorder="1" applyAlignment="1">
      <alignment horizontal="center" vertical="top" wrapText="1"/>
    </xf>
    <xf numFmtId="0" fontId="15" fillId="15" borderId="18" xfId="0" applyFont="1" applyFill="1" applyBorder="1" applyAlignment="1">
      <alignment horizontal="center" vertical="top" wrapText="1"/>
    </xf>
    <xf numFmtId="164" fontId="15" fillId="0" borderId="1" xfId="0" applyNumberFormat="1" applyFont="1" applyFill="1" applyBorder="1" applyAlignment="1">
      <alignment horizontal="center" vertical="top" wrapText="1"/>
    </xf>
    <xf numFmtId="164" fontId="20" fillId="0" borderId="1" xfId="0" quotePrefix="1" applyNumberFormat="1" applyFont="1" applyFill="1" applyBorder="1" applyAlignment="1">
      <alignment horizontal="left" vertical="top" wrapText="1"/>
    </xf>
    <xf numFmtId="164" fontId="8" fillId="2" borderId="1" xfId="0" applyNumberFormat="1" applyFont="1" applyFill="1" applyBorder="1" applyAlignment="1">
      <alignment horizontal="center" vertical="center" wrapText="1"/>
    </xf>
    <xf numFmtId="164" fontId="8" fillId="9" borderId="1" xfId="0" applyNumberFormat="1" applyFont="1" applyFill="1" applyBorder="1" applyAlignment="1">
      <alignment horizontal="center" vertical="center" wrapText="1"/>
    </xf>
    <xf numFmtId="0" fontId="8" fillId="14" borderId="0" xfId="0" applyFont="1" applyFill="1" applyBorder="1" applyAlignment="1">
      <alignment horizontal="center" vertical="top" wrapText="1"/>
    </xf>
    <xf numFmtId="0" fontId="7" fillId="15" borderId="8" xfId="0" applyFont="1" applyFill="1" applyBorder="1" applyAlignment="1">
      <alignment vertical="top" wrapText="1"/>
    </xf>
    <xf numFmtId="0" fontId="15" fillId="0" borderId="1" xfId="0" applyFont="1" applyFill="1" applyBorder="1" applyAlignment="1">
      <alignment vertical="top"/>
    </xf>
    <xf numFmtId="0" fontId="7" fillId="0" borderId="0" xfId="0" applyFont="1" applyAlignment="1">
      <alignment vertical="top"/>
    </xf>
    <xf numFmtId="0" fontId="18"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3" fillId="0" borderId="0" xfId="0" applyFont="1" applyAlignment="1">
      <alignment horizontal="right" vertical="center"/>
    </xf>
    <xf numFmtId="0" fontId="7" fillId="0" borderId="0" xfId="0" applyFont="1" applyAlignment="1">
      <alignment horizontal="right" vertical="center"/>
    </xf>
    <xf numFmtId="16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xf>
    <xf numFmtId="0" fontId="7" fillId="0" borderId="0" xfId="0" applyFont="1" applyFill="1" applyBorder="1" applyAlignment="1">
      <alignment vertical="center"/>
    </xf>
    <xf numFmtId="0" fontId="13" fillId="0" borderId="0" xfId="0" applyFont="1" applyFill="1" applyBorder="1" applyAlignment="1">
      <alignment horizontal="right" vertical="center"/>
    </xf>
    <xf numFmtId="164" fontId="8"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9" fillId="15" borderId="6"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5" borderId="8" xfId="0" applyFont="1" applyFill="1" applyBorder="1" applyAlignment="1">
      <alignment horizontal="left" vertical="top" wrapText="1"/>
    </xf>
    <xf numFmtId="0" fontId="9" fillId="16" borderId="6" xfId="0" applyFont="1" applyFill="1" applyBorder="1" applyAlignment="1">
      <alignment horizontal="left" vertical="top" wrapText="1"/>
    </xf>
    <xf numFmtId="0" fontId="9" fillId="16" borderId="8" xfId="0" applyFont="1" applyFill="1" applyBorder="1" applyAlignment="1">
      <alignment horizontal="left" vertical="top" wrapText="1"/>
    </xf>
    <xf numFmtId="0" fontId="0" fillId="0" borderId="7" xfId="0" applyBorder="1" applyAlignment="1">
      <alignment vertical="top" wrapText="1"/>
    </xf>
    <xf numFmtId="0" fontId="8" fillId="14" borderId="15" xfId="0" applyFont="1" applyFill="1" applyBorder="1" applyAlignment="1">
      <alignment horizontal="center" vertical="top" wrapText="1"/>
    </xf>
    <xf numFmtId="0" fontId="0" fillId="0" borderId="15" xfId="0" applyBorder="1" applyAlignment="1">
      <alignment horizontal="center" vertical="top" wrapText="1"/>
    </xf>
    <xf numFmtId="0" fontId="8" fillId="14" borderId="0"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0" xfId="0" applyFont="1" applyFill="1" applyBorder="1" applyAlignment="1">
      <alignment horizontal="center" vertical="top" wrapText="1"/>
    </xf>
    <xf numFmtId="0" fontId="9" fillId="17" borderId="6" xfId="0" applyFont="1" applyFill="1" applyBorder="1" applyAlignment="1">
      <alignment horizontal="left" vertical="top" wrapText="1"/>
    </xf>
    <xf numFmtId="0" fontId="9" fillId="17" borderId="7" xfId="0" applyFont="1" applyFill="1" applyBorder="1" applyAlignment="1">
      <alignment horizontal="left" vertical="top" wrapText="1"/>
    </xf>
    <xf numFmtId="0" fontId="9" fillId="17" borderId="8" xfId="0" applyFont="1" applyFill="1" applyBorder="1" applyAlignment="1">
      <alignment horizontal="left" vertical="top" wrapText="1"/>
    </xf>
    <xf numFmtId="0" fontId="7" fillId="0" borderId="0" xfId="0" applyFont="1" applyAlignment="1">
      <alignment horizontal="left" vertical="top" wrapText="1"/>
    </xf>
  </cellXfs>
  <cellStyles count="3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50800</xdr:colOff>
      <xdr:row>0</xdr:row>
      <xdr:rowOff>165100</xdr:rowOff>
    </xdr:from>
    <xdr:to>
      <xdr:col>11</xdr:col>
      <xdr:colOff>965200</xdr:colOff>
      <xdr:row>1</xdr:row>
      <xdr:rowOff>69850</xdr:rowOff>
    </xdr:to>
    <xdr:pic>
      <xdr:nvPicPr>
        <xdr:cNvPr id="2" name="Picture 1" descr="4.png"/>
        <xdr:cNvPicPr>
          <a:picLocks noChangeAspect="1"/>
        </xdr:cNvPicPr>
      </xdr:nvPicPr>
      <xdr:blipFill>
        <a:blip xmlns:r="http://schemas.openxmlformats.org/officeDocument/2006/relationships" r:embed="rId1"/>
        <a:stretch>
          <a:fillRect/>
        </a:stretch>
      </xdr:blipFill>
      <xdr:spPr>
        <a:xfrm>
          <a:off x="11785600" y="165100"/>
          <a:ext cx="914400" cy="31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6</xdr:col>
      <xdr:colOff>194052</xdr:colOff>
      <xdr:row>19</xdr:row>
      <xdr:rowOff>114300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63500" y="76200"/>
          <a:ext cx="5083552" cy="3657600"/>
        </a:xfrm>
        <a:prstGeom prst="rect">
          <a:avLst/>
        </a:prstGeom>
      </xdr:spPr>
    </xdr:pic>
    <xdr:clientData/>
  </xdr:twoCellAnchor>
  <xdr:twoCellAnchor editAs="oneCell">
    <xdr:from>
      <xdr:col>0</xdr:col>
      <xdr:colOff>38100</xdr:colOff>
      <xdr:row>20</xdr:row>
      <xdr:rowOff>114300</xdr:rowOff>
    </xdr:from>
    <xdr:to>
      <xdr:col>6</xdr:col>
      <xdr:colOff>240452</xdr:colOff>
      <xdr:row>39</xdr:row>
      <xdr:rowOff>152400</xdr:rowOff>
    </xdr:to>
    <xdr:pic>
      <xdr:nvPicPr>
        <xdr:cNvPr id="3" name="Picture 2"/>
        <xdr:cNvPicPr>
          <a:picLocks noChangeAspect="1"/>
        </xdr:cNvPicPr>
      </xdr:nvPicPr>
      <xdr:blipFill>
        <a:blip xmlns:r="http://schemas.openxmlformats.org/officeDocument/2006/relationships" r:embed="rId2"/>
        <a:stretch>
          <a:fillRect/>
        </a:stretch>
      </xdr:blipFill>
      <xdr:spPr>
        <a:xfrm>
          <a:off x="38100" y="3924300"/>
          <a:ext cx="5155352" cy="3657600"/>
        </a:xfrm>
        <a:prstGeom prst="rect">
          <a:avLst/>
        </a:prstGeom>
      </xdr:spPr>
    </xdr:pic>
    <xdr:clientData/>
  </xdr:twoCellAnchor>
  <xdr:twoCellAnchor editAs="oneCell">
    <xdr:from>
      <xdr:col>0</xdr:col>
      <xdr:colOff>50800</xdr:colOff>
      <xdr:row>40</xdr:row>
      <xdr:rowOff>88900</xdr:rowOff>
    </xdr:from>
    <xdr:to>
      <xdr:col>6</xdr:col>
      <xdr:colOff>215878</xdr:colOff>
      <xdr:row>59</xdr:row>
      <xdr:rowOff>127000</xdr:rowOff>
    </xdr:to>
    <xdr:pic>
      <xdr:nvPicPr>
        <xdr:cNvPr id="4" name="Picture 3"/>
        <xdr:cNvPicPr>
          <a:picLocks noChangeAspect="1"/>
        </xdr:cNvPicPr>
      </xdr:nvPicPr>
      <xdr:blipFill>
        <a:blip xmlns:r="http://schemas.openxmlformats.org/officeDocument/2006/relationships" r:embed="rId3"/>
        <a:stretch>
          <a:fillRect/>
        </a:stretch>
      </xdr:blipFill>
      <xdr:spPr>
        <a:xfrm>
          <a:off x="50800" y="7708900"/>
          <a:ext cx="5118078" cy="3657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40"/>
  <sheetViews>
    <sheetView showGridLines="0" tabSelected="1" view="pageLayout" workbookViewId="0">
      <selection activeCell="B5" sqref="B5"/>
    </sheetView>
  </sheetViews>
  <sheetFormatPr baseColWidth="10" defaultRowHeight="15" x14ac:dyDescent="0"/>
  <cols>
    <col min="1" max="1" width="13.6640625" style="20" customWidth="1"/>
    <col min="2" max="2" width="16.33203125" style="20" customWidth="1"/>
    <col min="3" max="3" width="10.83203125" style="20"/>
    <col min="4" max="4" width="20.83203125" style="20" customWidth="1"/>
    <col min="5" max="5" width="16.83203125" style="20" customWidth="1"/>
    <col min="6" max="6" width="15.83203125" style="20" customWidth="1"/>
    <col min="7" max="12" width="12.83203125" style="20" customWidth="1"/>
    <col min="13" max="16384" width="10.83203125" style="20"/>
  </cols>
  <sheetData>
    <row r="1" spans="1:12" s="91" customFormat="1" ht="32" customHeight="1">
      <c r="A1" s="90" t="s">
        <v>336</v>
      </c>
    </row>
    <row r="3" spans="1:12">
      <c r="A3" s="110" t="s">
        <v>205</v>
      </c>
      <c r="B3" s="110" t="s">
        <v>187</v>
      </c>
      <c r="C3" s="110" t="s">
        <v>1</v>
      </c>
      <c r="D3" s="110" t="s">
        <v>188</v>
      </c>
      <c r="E3" s="86"/>
      <c r="F3" s="112" t="s">
        <v>319</v>
      </c>
      <c r="G3" s="112"/>
      <c r="H3" s="112"/>
      <c r="I3" s="112"/>
      <c r="J3" s="112"/>
      <c r="K3" s="112"/>
      <c r="L3" s="112"/>
    </row>
    <row r="4" spans="1:12" ht="29" thickBot="1">
      <c r="A4" s="111"/>
      <c r="B4" s="111"/>
      <c r="C4" s="111"/>
      <c r="D4" s="111"/>
      <c r="E4" s="54" t="s">
        <v>291</v>
      </c>
      <c r="F4" s="54" t="s">
        <v>174</v>
      </c>
      <c r="G4" s="54" t="s">
        <v>235</v>
      </c>
      <c r="H4" s="54" t="s">
        <v>236</v>
      </c>
      <c r="I4" s="54" t="s">
        <v>237</v>
      </c>
      <c r="J4" s="54" t="s">
        <v>238</v>
      </c>
      <c r="K4" s="54" t="s">
        <v>239</v>
      </c>
      <c r="L4" s="84" t="s">
        <v>301</v>
      </c>
    </row>
    <row r="5" spans="1:12" ht="44" thickTop="1" thickBot="1">
      <c r="A5" s="40" t="s">
        <v>340</v>
      </c>
      <c r="B5" s="29" t="s">
        <v>128</v>
      </c>
      <c r="C5" s="30" t="s">
        <v>19</v>
      </c>
      <c r="D5" s="57" t="s">
        <v>241</v>
      </c>
      <c r="E5" s="83" t="s">
        <v>341</v>
      </c>
      <c r="F5" s="83" t="s">
        <v>300</v>
      </c>
      <c r="G5" s="82"/>
      <c r="H5" s="82"/>
      <c r="I5" s="82"/>
      <c r="J5" s="82"/>
      <c r="K5" s="82"/>
      <c r="L5" s="84"/>
    </row>
    <row r="6" spans="1:12" ht="34" thickBot="1">
      <c r="A6" s="103"/>
      <c r="B6" s="32" t="s">
        <v>8</v>
      </c>
      <c r="C6" s="33" t="s">
        <v>20</v>
      </c>
      <c r="D6" s="58" t="s">
        <v>190</v>
      </c>
      <c r="E6" s="83" t="s">
        <v>341</v>
      </c>
      <c r="F6" s="83" t="s">
        <v>300</v>
      </c>
      <c r="G6" s="82"/>
      <c r="H6" s="82"/>
      <c r="I6" s="82"/>
      <c r="J6" s="82"/>
      <c r="K6" s="82"/>
      <c r="L6" s="84"/>
    </row>
    <row r="7" spans="1:12" ht="43" thickBot="1">
      <c r="A7" s="107"/>
      <c r="B7" s="35" t="s">
        <v>342</v>
      </c>
      <c r="C7" s="36" t="s">
        <v>26</v>
      </c>
      <c r="D7" s="59" t="s">
        <v>191</v>
      </c>
      <c r="E7" s="83" t="s">
        <v>292</v>
      </c>
      <c r="F7" s="83" t="s">
        <v>306</v>
      </c>
      <c r="G7" s="82"/>
      <c r="H7" s="82"/>
      <c r="I7" s="82"/>
      <c r="J7" s="82"/>
      <c r="K7" s="82"/>
      <c r="L7" s="84"/>
    </row>
    <row r="8" spans="1:12" ht="34" thickBot="1">
      <c r="A8" s="87"/>
      <c r="B8" s="38" t="s">
        <v>4</v>
      </c>
      <c r="C8" s="39" t="s">
        <v>19</v>
      </c>
      <c r="D8" s="60" t="s">
        <v>331</v>
      </c>
      <c r="E8" s="83" t="s">
        <v>293</v>
      </c>
      <c r="F8" s="83" t="s">
        <v>307</v>
      </c>
      <c r="G8" s="82"/>
      <c r="H8" s="82"/>
      <c r="I8" s="82"/>
      <c r="J8" s="82"/>
      <c r="K8" s="82"/>
      <c r="L8" s="84"/>
    </row>
    <row r="9" spans="1:12" ht="44" thickTop="1" thickBot="1">
      <c r="A9" s="113" t="s">
        <v>196</v>
      </c>
      <c r="B9" s="29" t="s">
        <v>89</v>
      </c>
      <c r="C9" s="30" t="s">
        <v>19</v>
      </c>
      <c r="D9" s="57" t="s">
        <v>330</v>
      </c>
      <c r="E9" s="83" t="s">
        <v>316</v>
      </c>
      <c r="F9" s="83" t="s">
        <v>308</v>
      </c>
      <c r="G9" s="82"/>
      <c r="H9" s="82"/>
      <c r="I9" s="82"/>
      <c r="J9" s="82"/>
      <c r="K9" s="88"/>
      <c r="L9" s="84"/>
    </row>
    <row r="10" spans="1:12" ht="38" customHeight="1" thickBot="1">
      <c r="A10" s="114"/>
      <c r="B10" s="32" t="s">
        <v>343</v>
      </c>
      <c r="C10" s="33" t="s">
        <v>20</v>
      </c>
      <c r="D10" s="68" t="s">
        <v>321</v>
      </c>
      <c r="E10" s="83" t="s">
        <v>316</v>
      </c>
      <c r="F10" s="83" t="s">
        <v>309</v>
      </c>
      <c r="G10" s="82"/>
      <c r="H10" s="82"/>
      <c r="I10" s="82"/>
      <c r="J10" s="82"/>
      <c r="K10" s="82"/>
      <c r="L10" s="84"/>
    </row>
    <row r="11" spans="1:12" ht="38" customHeight="1" thickTop="1" thickBot="1">
      <c r="A11" s="114"/>
      <c r="B11" s="35" t="s">
        <v>193</v>
      </c>
      <c r="C11" s="36" t="s">
        <v>21</v>
      </c>
      <c r="D11" s="80" t="s">
        <v>286</v>
      </c>
      <c r="E11" s="83" t="s">
        <v>316</v>
      </c>
      <c r="F11" s="83" t="s">
        <v>309</v>
      </c>
      <c r="G11" s="82"/>
      <c r="H11" s="82"/>
      <c r="I11" s="82"/>
      <c r="J11" s="82"/>
      <c r="K11" s="82"/>
      <c r="L11" s="84"/>
    </row>
    <row r="12" spans="1:12" ht="46" customHeight="1" thickBot="1">
      <c r="A12" s="115"/>
      <c r="B12" s="38" t="s">
        <v>217</v>
      </c>
      <c r="C12" s="39" t="s">
        <v>21</v>
      </c>
      <c r="D12" s="68" t="s">
        <v>332</v>
      </c>
      <c r="E12" s="83" t="s">
        <v>317</v>
      </c>
      <c r="F12" s="83" t="s">
        <v>309</v>
      </c>
      <c r="G12" s="82"/>
      <c r="H12" s="82"/>
      <c r="I12" s="82"/>
      <c r="J12" s="82"/>
      <c r="K12" s="82"/>
      <c r="L12" s="84"/>
    </row>
    <row r="13" spans="1:12" ht="30" thickTop="1" thickBot="1">
      <c r="A13" s="102" t="s">
        <v>5</v>
      </c>
      <c r="B13" s="29" t="s">
        <v>5</v>
      </c>
      <c r="C13" s="30" t="s">
        <v>20</v>
      </c>
      <c r="D13" s="57" t="s">
        <v>333</v>
      </c>
      <c r="E13" s="83" t="s">
        <v>294</v>
      </c>
      <c r="F13" s="83" t="s">
        <v>310</v>
      </c>
      <c r="G13" s="82"/>
      <c r="H13" s="82"/>
      <c r="I13" s="82"/>
      <c r="J13" s="82"/>
      <c r="K13" s="82"/>
      <c r="L13" s="84"/>
    </row>
    <row r="14" spans="1:12" ht="23" thickBot="1">
      <c r="A14" s="103"/>
      <c r="B14" s="32" t="s">
        <v>6</v>
      </c>
      <c r="C14" s="33" t="s">
        <v>20</v>
      </c>
      <c r="D14" s="58" t="s">
        <v>195</v>
      </c>
      <c r="E14" s="83" t="s">
        <v>296</v>
      </c>
      <c r="F14" s="83" t="s">
        <v>326</v>
      </c>
      <c r="G14" s="82"/>
      <c r="H14" s="82"/>
      <c r="I14" s="82"/>
      <c r="J14" s="82"/>
      <c r="K14" s="82"/>
      <c r="L14" s="84"/>
    </row>
    <row r="15" spans="1:12" ht="43" thickBot="1">
      <c r="A15" s="104"/>
      <c r="B15" s="41" t="s">
        <v>344</v>
      </c>
      <c r="C15" s="42" t="s">
        <v>21</v>
      </c>
      <c r="D15" s="81" t="s">
        <v>334</v>
      </c>
      <c r="E15" s="83" t="s">
        <v>311</v>
      </c>
      <c r="F15" s="83" t="s">
        <v>297</v>
      </c>
      <c r="G15" s="82"/>
      <c r="H15" s="82"/>
      <c r="I15" s="82"/>
      <c r="J15" s="82"/>
      <c r="K15" s="82"/>
      <c r="L15" s="84"/>
    </row>
    <row r="16" spans="1:12" ht="45" customHeight="1" thickTop="1" thickBot="1">
      <c r="A16" s="105" t="s">
        <v>16</v>
      </c>
      <c r="B16" s="43" t="s">
        <v>209</v>
      </c>
      <c r="C16" s="44" t="s">
        <v>21</v>
      </c>
      <c r="D16" s="61" t="s">
        <v>337</v>
      </c>
      <c r="E16" s="83" t="s">
        <v>295</v>
      </c>
      <c r="F16" s="83" t="s">
        <v>318</v>
      </c>
      <c r="G16" s="82"/>
      <c r="H16" s="82"/>
      <c r="I16" s="82"/>
      <c r="J16" s="82"/>
      <c r="K16" s="82"/>
      <c r="L16" s="84"/>
    </row>
    <row r="17" spans="1:12" ht="43" thickBot="1">
      <c r="A17" s="106"/>
      <c r="B17" s="41" t="s">
        <v>210</v>
      </c>
      <c r="C17" s="42" t="s">
        <v>21</v>
      </c>
      <c r="D17" s="81" t="s">
        <v>289</v>
      </c>
      <c r="E17" s="83" t="s">
        <v>311</v>
      </c>
      <c r="F17" s="83" t="s">
        <v>297</v>
      </c>
      <c r="G17" s="82"/>
      <c r="H17" s="82"/>
      <c r="I17" s="82"/>
      <c r="J17" s="82"/>
      <c r="K17" s="82"/>
      <c r="L17" s="84"/>
    </row>
    <row r="18" spans="1:12" ht="46" customHeight="1" thickTop="1" thickBot="1">
      <c r="A18" s="45" t="s">
        <v>339</v>
      </c>
      <c r="B18" s="46" t="s">
        <v>345</v>
      </c>
      <c r="C18" s="47" t="s">
        <v>19</v>
      </c>
      <c r="D18" s="62" t="s">
        <v>216</v>
      </c>
      <c r="E18" s="83" t="s">
        <v>298</v>
      </c>
      <c r="F18" s="83" t="s">
        <v>312</v>
      </c>
      <c r="G18" s="82"/>
      <c r="H18" s="82"/>
      <c r="I18" s="82"/>
      <c r="J18" s="82"/>
      <c r="K18" s="82"/>
      <c r="L18" s="84"/>
    </row>
    <row r="19" spans="1:12" ht="44" thickTop="1" thickBot="1">
      <c r="A19" s="48" t="s">
        <v>17</v>
      </c>
      <c r="B19" s="49" t="s">
        <v>212</v>
      </c>
      <c r="C19" s="50" t="s">
        <v>21</v>
      </c>
      <c r="D19" s="63" t="s">
        <v>335</v>
      </c>
      <c r="E19" s="83" t="s">
        <v>313</v>
      </c>
      <c r="F19" s="83" t="s">
        <v>299</v>
      </c>
      <c r="G19" s="82"/>
      <c r="H19" s="82"/>
      <c r="I19" s="82"/>
      <c r="J19" s="82"/>
      <c r="K19" s="82"/>
      <c r="L19" s="84"/>
    </row>
    <row r="20" spans="1:12" ht="44" thickTop="1" thickBot="1">
      <c r="A20" s="45" t="s">
        <v>338</v>
      </c>
      <c r="B20" s="46" t="s">
        <v>214</v>
      </c>
      <c r="C20" s="47" t="s">
        <v>20</v>
      </c>
      <c r="D20" s="68" t="s">
        <v>290</v>
      </c>
      <c r="E20" s="83" t="s">
        <v>314</v>
      </c>
      <c r="F20" s="83" t="s">
        <v>315</v>
      </c>
      <c r="G20" s="82"/>
      <c r="H20" s="82"/>
      <c r="I20" s="82"/>
      <c r="J20" s="82"/>
      <c r="K20" s="82"/>
      <c r="L20" s="84"/>
    </row>
    <row r="21" spans="1:12" s="91" customFormat="1" ht="36" customHeight="1" thickTop="1">
      <c r="A21" s="92"/>
      <c r="B21" s="92"/>
      <c r="C21" s="92"/>
      <c r="D21" s="92"/>
      <c r="E21" s="93"/>
      <c r="F21" s="93" t="s">
        <v>325</v>
      </c>
      <c r="G21" s="84"/>
      <c r="H21" s="84"/>
      <c r="I21" s="84"/>
      <c r="J21" s="84"/>
      <c r="K21" s="84"/>
      <c r="L21" s="84"/>
    </row>
    <row r="22" spans="1:12" s="101" customFormat="1" ht="36" customHeight="1">
      <c r="A22" s="98"/>
      <c r="B22" s="98"/>
      <c r="C22" s="98"/>
      <c r="D22" s="98"/>
      <c r="E22" s="99"/>
      <c r="F22" s="99"/>
      <c r="G22" s="100"/>
      <c r="H22" s="100"/>
      <c r="I22" s="100"/>
      <c r="J22" s="100"/>
      <c r="K22" s="100"/>
      <c r="L22" s="100"/>
    </row>
    <row r="23" spans="1:12" s="101" customFormat="1" ht="36" customHeight="1">
      <c r="A23" s="98"/>
      <c r="B23" s="98"/>
      <c r="C23" s="98"/>
      <c r="D23" s="98"/>
      <c r="E23" s="99"/>
      <c r="F23" s="99" t="s">
        <v>322</v>
      </c>
      <c r="G23" s="100"/>
      <c r="H23" s="100"/>
      <c r="I23" s="100"/>
      <c r="J23" s="100"/>
      <c r="K23" s="100"/>
      <c r="L23" s="100"/>
    </row>
    <row r="24" spans="1:12" s="91" customFormat="1" ht="36" customHeight="1">
      <c r="A24" s="92"/>
      <c r="B24" s="92"/>
      <c r="C24" s="92"/>
      <c r="D24" s="92"/>
      <c r="E24" s="94"/>
      <c r="F24" s="94" t="s">
        <v>323</v>
      </c>
      <c r="G24" s="95"/>
      <c r="H24" s="95"/>
      <c r="I24" s="95"/>
      <c r="J24" s="95"/>
      <c r="K24" s="95"/>
      <c r="L24" s="95"/>
    </row>
    <row r="25" spans="1:12" s="91" customFormat="1" ht="36" customHeight="1">
      <c r="A25" s="92"/>
      <c r="B25" s="92"/>
      <c r="C25" s="92"/>
      <c r="D25" s="92" t="s">
        <v>198</v>
      </c>
      <c r="E25" s="94"/>
      <c r="F25" s="94" t="s">
        <v>324</v>
      </c>
      <c r="G25" s="96"/>
      <c r="H25" s="95"/>
      <c r="I25" s="95"/>
      <c r="J25" s="95"/>
      <c r="K25" s="95"/>
      <c r="L25" s="95"/>
    </row>
    <row r="26" spans="1:12" s="91" customFormat="1" ht="36" customHeight="1">
      <c r="A26" s="92"/>
      <c r="B26" s="92"/>
      <c r="C26" s="92"/>
      <c r="D26" s="92"/>
      <c r="E26" s="92"/>
      <c r="F26" s="92"/>
      <c r="G26" s="92"/>
      <c r="H26" s="92"/>
      <c r="I26" s="92"/>
      <c r="J26" s="92"/>
      <c r="K26" s="92"/>
      <c r="L26" s="92"/>
    </row>
    <row r="27" spans="1:12" s="91" customFormat="1">
      <c r="A27" s="92"/>
      <c r="B27" s="92"/>
      <c r="C27" s="92"/>
      <c r="D27" s="92"/>
      <c r="E27" s="52"/>
      <c r="F27" s="52"/>
      <c r="G27" s="108" t="s">
        <v>346</v>
      </c>
      <c r="H27" s="109"/>
      <c r="I27" s="109"/>
      <c r="J27" s="109"/>
      <c r="K27" s="109"/>
      <c r="L27" s="109"/>
    </row>
    <row r="28" spans="1:12" s="91" customFormat="1" ht="36" customHeight="1">
      <c r="A28" s="92"/>
      <c r="B28" s="92"/>
      <c r="C28" s="92"/>
      <c r="D28" s="92"/>
      <c r="E28" s="52" t="s">
        <v>0</v>
      </c>
      <c r="F28" s="52" t="s">
        <v>95</v>
      </c>
      <c r="G28" s="54" t="s">
        <v>235</v>
      </c>
      <c r="H28" s="54" t="s">
        <v>236</v>
      </c>
      <c r="I28" s="54" t="s">
        <v>237</v>
      </c>
      <c r="J28" s="54" t="s">
        <v>238</v>
      </c>
      <c r="K28" s="54" t="s">
        <v>239</v>
      </c>
      <c r="L28" s="54" t="s">
        <v>239</v>
      </c>
    </row>
    <row r="29" spans="1:12" s="91" customFormat="1" ht="36" customHeight="1">
      <c r="A29" s="92"/>
      <c r="B29" s="92"/>
      <c r="C29" s="92"/>
      <c r="E29" s="96" t="s">
        <v>304</v>
      </c>
      <c r="F29" s="96" t="s">
        <v>305</v>
      </c>
      <c r="G29" s="54"/>
      <c r="H29" s="54"/>
      <c r="I29" s="54"/>
      <c r="J29" s="54"/>
      <c r="K29" s="54"/>
      <c r="L29" s="54"/>
    </row>
    <row r="30" spans="1:12" s="91" customFormat="1" ht="36" customHeight="1">
      <c r="A30" s="92"/>
      <c r="B30" s="92"/>
      <c r="C30" s="92"/>
      <c r="E30" s="96" t="s">
        <v>73</v>
      </c>
      <c r="F30" s="96" t="s">
        <v>302</v>
      </c>
      <c r="G30" s="95"/>
      <c r="H30" s="95"/>
      <c r="I30" s="95"/>
      <c r="J30" s="95"/>
      <c r="K30" s="95"/>
      <c r="L30" s="95"/>
    </row>
    <row r="31" spans="1:12" s="91" customFormat="1" ht="36" customHeight="1">
      <c r="A31" s="92"/>
      <c r="B31" s="92"/>
      <c r="C31" s="92"/>
      <c r="E31" s="96" t="s">
        <v>73</v>
      </c>
      <c r="F31" s="96" t="s">
        <v>303</v>
      </c>
      <c r="G31" s="95"/>
      <c r="H31" s="95"/>
      <c r="I31" s="95"/>
      <c r="J31" s="95"/>
      <c r="K31" s="95"/>
      <c r="L31" s="95"/>
    </row>
    <row r="32" spans="1:12" s="91" customFormat="1" ht="36" customHeight="1">
      <c r="A32" s="92"/>
      <c r="B32" s="92"/>
      <c r="C32" s="92"/>
      <c r="E32" s="96" t="s">
        <v>73</v>
      </c>
      <c r="F32" s="96" t="s">
        <v>277</v>
      </c>
      <c r="G32" s="95"/>
      <c r="H32" s="95"/>
      <c r="I32" s="95"/>
      <c r="J32" s="95"/>
      <c r="K32" s="95"/>
      <c r="L32" s="95"/>
    </row>
    <row r="33" spans="1:12" s="91" customFormat="1" ht="36" customHeight="1">
      <c r="A33" s="92"/>
      <c r="B33" s="92"/>
      <c r="C33" s="92"/>
      <c r="E33" s="96" t="s">
        <v>74</v>
      </c>
      <c r="F33" s="96" t="s">
        <v>274</v>
      </c>
      <c r="G33" s="95"/>
      <c r="H33" s="95"/>
      <c r="I33" s="95"/>
      <c r="J33" s="95"/>
      <c r="K33" s="95"/>
      <c r="L33" s="95"/>
    </row>
    <row r="34" spans="1:12" s="91" customFormat="1" ht="36" customHeight="1">
      <c r="A34" s="92"/>
      <c r="B34" s="92"/>
      <c r="C34" s="92"/>
      <c r="E34" s="96" t="s">
        <v>74</v>
      </c>
      <c r="F34" s="96" t="s">
        <v>275</v>
      </c>
      <c r="G34" s="95"/>
      <c r="H34" s="95"/>
      <c r="I34" s="95"/>
      <c r="J34" s="95"/>
      <c r="K34" s="95"/>
      <c r="L34" s="95"/>
    </row>
    <row r="35" spans="1:12" s="91" customFormat="1" ht="36" customHeight="1">
      <c r="A35" s="92"/>
      <c r="B35" s="92"/>
      <c r="C35" s="92"/>
      <c r="E35" s="96" t="s">
        <v>74</v>
      </c>
      <c r="F35" s="96" t="s">
        <v>320</v>
      </c>
      <c r="G35" s="95"/>
      <c r="H35" s="95"/>
      <c r="I35" s="95"/>
      <c r="J35" s="95"/>
      <c r="K35" s="95"/>
      <c r="L35" s="95"/>
    </row>
    <row r="36" spans="1:12" s="91" customFormat="1" ht="36" customHeight="1">
      <c r="A36" s="92"/>
      <c r="B36" s="92"/>
      <c r="C36" s="92"/>
      <c r="D36" s="92"/>
      <c r="E36" s="93"/>
      <c r="F36" s="93" t="s">
        <v>327</v>
      </c>
      <c r="G36" s="85"/>
      <c r="H36" s="85"/>
      <c r="I36" s="85"/>
      <c r="J36" s="85"/>
      <c r="K36" s="85"/>
      <c r="L36" s="85"/>
    </row>
    <row r="37" spans="1:12" ht="36" customHeight="1">
      <c r="A37" s="89"/>
      <c r="B37" s="89"/>
      <c r="C37" s="89"/>
      <c r="D37" s="89"/>
      <c r="E37" s="89"/>
      <c r="F37" s="89"/>
      <c r="G37" s="89"/>
      <c r="H37" s="89"/>
      <c r="I37" s="89"/>
      <c r="J37" s="89"/>
      <c r="K37" s="89"/>
      <c r="L37" s="89"/>
    </row>
    <row r="38" spans="1:12" s="91" customFormat="1" ht="36" customHeight="1">
      <c r="A38" s="92"/>
      <c r="B38" s="92"/>
      <c r="C38" s="92"/>
      <c r="D38" s="92"/>
      <c r="E38" s="93"/>
      <c r="F38" s="93" t="s">
        <v>328</v>
      </c>
      <c r="G38" s="97"/>
      <c r="H38" s="97"/>
      <c r="I38" s="97"/>
      <c r="J38" s="97"/>
      <c r="K38" s="97"/>
      <c r="L38" s="97"/>
    </row>
    <row r="39" spans="1:12" ht="36" customHeight="1">
      <c r="A39" s="89"/>
      <c r="B39" s="89"/>
      <c r="C39" s="89"/>
      <c r="D39" s="89"/>
      <c r="E39" s="89"/>
      <c r="F39" s="89"/>
      <c r="G39" s="89"/>
      <c r="H39" s="89"/>
      <c r="I39" s="89"/>
      <c r="J39" s="89"/>
      <c r="K39" s="89"/>
      <c r="L39" s="89"/>
    </row>
    <row r="40" spans="1:12" s="91" customFormat="1" ht="36" customHeight="1">
      <c r="A40" s="92"/>
      <c r="B40" s="92"/>
      <c r="C40" s="92"/>
      <c r="D40" s="92"/>
      <c r="E40" s="93"/>
      <c r="F40" s="93" t="s">
        <v>329</v>
      </c>
      <c r="G40" s="97"/>
      <c r="H40" s="97"/>
      <c r="I40" s="97"/>
      <c r="J40" s="97"/>
      <c r="K40" s="97"/>
      <c r="L40" s="97"/>
    </row>
  </sheetData>
  <mergeCells count="10">
    <mergeCell ref="A13:A15"/>
    <mergeCell ref="A16:A17"/>
    <mergeCell ref="A6:A7"/>
    <mergeCell ref="G27:L27"/>
    <mergeCell ref="A3:A4"/>
    <mergeCell ref="B3:B4"/>
    <mergeCell ref="C3:C4"/>
    <mergeCell ref="D3:D4"/>
    <mergeCell ref="F3:L3"/>
    <mergeCell ref="A9:A12"/>
  </mergeCells>
  <phoneticPr fontId="19" type="noConversion"/>
  <pageMargins left="0.5" right="0.5" top="0.5" bottom="0.5" header="0.25" footer="0.25"/>
  <pageSetup scale="68" fitToHeight="2" orientation="landscape" horizontalDpi="4294967292" verticalDpi="4294967292"/>
  <headerFooter>
    <oddFooter>&amp;L&amp;"Calibri,Regular"&amp;K000000Draft: The Learning Accelerator&amp;R&amp;"Calibri,Regular"&amp;K000000Page &amp;P of &amp;N</oddFooter>
  </headerFooter>
  <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
  <sheetViews>
    <sheetView topLeftCell="A17" workbookViewId="0">
      <selection activeCell="A33" sqref="A33:J67"/>
    </sheetView>
  </sheetViews>
  <sheetFormatPr baseColWidth="10" defaultRowHeight="14" x14ac:dyDescent="0"/>
  <cols>
    <col min="1" max="1" width="43.33203125" style="27" customWidth="1"/>
    <col min="2" max="4" width="35.83203125" style="27" customWidth="1"/>
    <col min="5" max="5" width="29.83203125" style="27" customWidth="1"/>
    <col min="6" max="10" width="20.83203125" style="27" customWidth="1"/>
    <col min="11" max="16384" width="10.83203125" style="27"/>
  </cols>
  <sheetData>
    <row r="2" spans="1:4" s="79" customFormat="1" ht="25">
      <c r="A2" s="79" t="s">
        <v>284</v>
      </c>
    </row>
    <row r="4" spans="1:4">
      <c r="A4" s="55" t="s">
        <v>218</v>
      </c>
    </row>
    <row r="5" spans="1:4" ht="28" customHeight="1">
      <c r="A5" s="116" t="s">
        <v>265</v>
      </c>
      <c r="B5" s="116"/>
      <c r="C5" s="116"/>
      <c r="D5" s="116"/>
    </row>
    <row r="7" spans="1:4">
      <c r="A7" s="55" t="s">
        <v>220</v>
      </c>
    </row>
    <row r="8" spans="1:4">
      <c r="A8" s="27" t="s">
        <v>263</v>
      </c>
    </row>
    <row r="10" spans="1:4">
      <c r="A10" s="55" t="s">
        <v>219</v>
      </c>
    </row>
    <row r="11" spans="1:4">
      <c r="A11" s="55" t="s">
        <v>264</v>
      </c>
    </row>
    <row r="12" spans="1:4">
      <c r="A12" s="27" t="s">
        <v>228</v>
      </c>
      <c r="B12" s="56">
        <v>725</v>
      </c>
    </row>
    <row r="13" spans="1:4">
      <c r="A13" s="27" t="s">
        <v>245</v>
      </c>
      <c r="B13" s="69">
        <v>0.2</v>
      </c>
    </row>
    <row r="14" spans="1:4">
      <c r="A14" s="27" t="s">
        <v>221</v>
      </c>
      <c r="B14" s="56">
        <f>15*3</f>
        <v>45</v>
      </c>
    </row>
    <row r="15" spans="1:4">
      <c r="A15" s="27" t="s">
        <v>222</v>
      </c>
      <c r="B15" s="56" t="s">
        <v>223</v>
      </c>
    </row>
    <row r="16" spans="1:4">
      <c r="A16" s="27" t="s">
        <v>224</v>
      </c>
      <c r="B16" s="56">
        <v>20</v>
      </c>
    </row>
    <row r="17" spans="1:2">
      <c r="A17" s="27" t="s">
        <v>225</v>
      </c>
      <c r="B17" s="56" t="s">
        <v>251</v>
      </c>
    </row>
    <row r="18" spans="1:2">
      <c r="A18" s="27" t="s">
        <v>231</v>
      </c>
      <c r="B18" s="56" t="s">
        <v>226</v>
      </c>
    </row>
    <row r="19" spans="1:2">
      <c r="A19" s="27" t="s">
        <v>229</v>
      </c>
      <c r="B19" s="56" t="s">
        <v>227</v>
      </c>
    </row>
    <row r="20" spans="1:2">
      <c r="A20" s="27" t="s">
        <v>266</v>
      </c>
      <c r="B20" s="56" t="s">
        <v>230</v>
      </c>
    </row>
    <row r="21" spans="1:2">
      <c r="A21" s="27" t="s">
        <v>232</v>
      </c>
      <c r="B21" s="27" t="s">
        <v>233</v>
      </c>
    </row>
    <row r="23" spans="1:2">
      <c r="A23" s="55" t="s">
        <v>268</v>
      </c>
    </row>
    <row r="24" spans="1:2">
      <c r="A24" s="27" t="s">
        <v>234</v>
      </c>
    </row>
    <row r="25" spans="1:2">
      <c r="A25" s="27" t="s">
        <v>270</v>
      </c>
    </row>
    <row r="27" spans="1:2">
      <c r="A27" s="55" t="s">
        <v>281</v>
      </c>
    </row>
    <row r="28" spans="1:2">
      <c r="A28" s="27" t="s">
        <v>267</v>
      </c>
    </row>
    <row r="29" spans="1:2">
      <c r="A29" s="27" t="s">
        <v>282</v>
      </c>
    </row>
    <row r="30" spans="1:2">
      <c r="A30" s="27" t="s">
        <v>269</v>
      </c>
    </row>
    <row r="33" spans="1:10" ht="16" customHeight="1">
      <c r="A33" s="110" t="s">
        <v>205</v>
      </c>
      <c r="B33" s="110" t="s">
        <v>187</v>
      </c>
      <c r="C33" s="110" t="s">
        <v>1</v>
      </c>
      <c r="D33" s="110" t="s">
        <v>188</v>
      </c>
      <c r="E33" s="110" t="s">
        <v>240</v>
      </c>
      <c r="F33" s="110"/>
      <c r="G33" s="110"/>
      <c r="H33" s="110"/>
      <c r="I33" s="110"/>
      <c r="J33" s="110"/>
    </row>
    <row r="34" spans="1:10" ht="15" thickBot="1">
      <c r="A34" s="111"/>
      <c r="B34" s="111"/>
      <c r="C34" s="111"/>
      <c r="D34" s="111"/>
      <c r="E34" s="54" t="s">
        <v>174</v>
      </c>
      <c r="F34" s="54" t="s">
        <v>235</v>
      </c>
      <c r="G34" s="54" t="s">
        <v>236</v>
      </c>
      <c r="H34" s="54" t="s">
        <v>237</v>
      </c>
      <c r="I34" s="54" t="s">
        <v>238</v>
      </c>
      <c r="J34" s="53" t="s">
        <v>239</v>
      </c>
    </row>
    <row r="35" spans="1:10" ht="32" customHeight="1" thickTop="1" thickBot="1">
      <c r="A35" s="28" t="s">
        <v>285</v>
      </c>
      <c r="B35" s="29" t="s">
        <v>206</v>
      </c>
      <c r="C35" s="30" t="s">
        <v>19</v>
      </c>
      <c r="D35" s="57" t="s">
        <v>241</v>
      </c>
      <c r="E35" s="67" t="s">
        <v>242</v>
      </c>
      <c r="F35" s="65">
        <f>$B$14/3*4000</f>
        <v>60000</v>
      </c>
      <c r="G35" s="65">
        <f>$B$14/3*4000</f>
        <v>60000</v>
      </c>
      <c r="H35" s="65">
        <v>45000</v>
      </c>
      <c r="I35" s="65">
        <v>0</v>
      </c>
      <c r="J35" s="65">
        <v>0</v>
      </c>
    </row>
    <row r="36" spans="1:10" ht="32" customHeight="1" thickBot="1">
      <c r="A36" s="31" t="s">
        <v>189</v>
      </c>
      <c r="B36" s="32" t="s">
        <v>8</v>
      </c>
      <c r="C36" s="33" t="s">
        <v>20</v>
      </c>
      <c r="D36" s="58" t="s">
        <v>190</v>
      </c>
      <c r="E36" s="67" t="s">
        <v>242</v>
      </c>
      <c r="F36" s="65"/>
      <c r="G36" s="65">
        <f>$B$14/3*2000</f>
        <v>30000</v>
      </c>
      <c r="H36" s="65">
        <f>$B$14/3*2000</f>
        <v>30000</v>
      </c>
      <c r="I36" s="65">
        <v>30000</v>
      </c>
      <c r="J36" s="65">
        <v>15000</v>
      </c>
    </row>
    <row r="37" spans="1:10" ht="32" customHeight="1" thickBot="1">
      <c r="A37" s="34"/>
      <c r="B37" s="35" t="s">
        <v>207</v>
      </c>
      <c r="C37" s="36" t="s">
        <v>26</v>
      </c>
      <c r="D37" s="59" t="s">
        <v>191</v>
      </c>
      <c r="E37" s="67" t="s">
        <v>243</v>
      </c>
      <c r="F37" s="65">
        <v>150000</v>
      </c>
      <c r="G37" s="65">
        <v>100000</v>
      </c>
      <c r="H37" s="65">
        <v>100000</v>
      </c>
      <c r="I37" s="65">
        <v>100000</v>
      </c>
      <c r="J37" s="65">
        <v>100000</v>
      </c>
    </row>
    <row r="38" spans="1:10" ht="32" customHeight="1" thickBot="1">
      <c r="A38" s="37"/>
      <c r="B38" s="38" t="s">
        <v>4</v>
      </c>
      <c r="C38" s="39" t="s">
        <v>19</v>
      </c>
      <c r="D38" s="60" t="s">
        <v>192</v>
      </c>
      <c r="E38" s="67" t="s">
        <v>244</v>
      </c>
      <c r="F38" s="65">
        <v>25000</v>
      </c>
      <c r="G38" s="65">
        <v>25000</v>
      </c>
      <c r="H38" s="65">
        <v>25000</v>
      </c>
      <c r="I38" s="65">
        <v>25000</v>
      </c>
      <c r="J38" s="65">
        <v>0</v>
      </c>
    </row>
    <row r="39" spans="1:10" ht="32" customHeight="1" thickTop="1" thickBot="1">
      <c r="A39" s="113" t="s">
        <v>10</v>
      </c>
      <c r="B39" s="29" t="s">
        <v>89</v>
      </c>
      <c r="C39" s="30" t="s">
        <v>19</v>
      </c>
      <c r="D39" s="57" t="s">
        <v>253</v>
      </c>
      <c r="E39" s="67" t="s">
        <v>271</v>
      </c>
      <c r="F39" s="65">
        <v>125000</v>
      </c>
      <c r="G39" s="65">
        <v>125000</v>
      </c>
      <c r="H39" s="65"/>
      <c r="I39" s="65"/>
      <c r="J39" s="64"/>
    </row>
    <row r="40" spans="1:10" ht="32" customHeight="1" thickBot="1">
      <c r="A40" s="114"/>
      <c r="B40" s="32" t="s">
        <v>7</v>
      </c>
      <c r="C40" s="33" t="s">
        <v>20</v>
      </c>
      <c r="D40" s="68" t="s">
        <v>286</v>
      </c>
      <c r="E40" s="66"/>
      <c r="F40" s="71">
        <v>0</v>
      </c>
      <c r="G40" s="71">
        <v>0</v>
      </c>
      <c r="H40" s="71">
        <v>0</v>
      </c>
      <c r="I40" s="71">
        <v>0</v>
      </c>
      <c r="J40" s="71">
        <f>250000*0.1</f>
        <v>25000</v>
      </c>
    </row>
    <row r="41" spans="1:10" ht="32" customHeight="1" thickTop="1" thickBot="1">
      <c r="A41" s="114"/>
      <c r="B41" s="35" t="s">
        <v>193</v>
      </c>
      <c r="C41" s="36" t="s">
        <v>21</v>
      </c>
      <c r="D41" s="80" t="s">
        <v>286</v>
      </c>
      <c r="E41" s="66"/>
      <c r="F41" s="71">
        <v>5000</v>
      </c>
      <c r="G41" s="71">
        <v>10000</v>
      </c>
      <c r="H41" s="71">
        <v>10000</v>
      </c>
      <c r="I41" s="71">
        <v>10000</v>
      </c>
      <c r="J41" s="71">
        <v>10000</v>
      </c>
    </row>
    <row r="42" spans="1:10" ht="32" customHeight="1" thickBot="1">
      <c r="A42" s="115"/>
      <c r="B42" s="38" t="s">
        <v>217</v>
      </c>
      <c r="C42" s="39" t="s">
        <v>21</v>
      </c>
      <c r="D42" s="68" t="s">
        <v>254</v>
      </c>
      <c r="E42" s="67" t="s">
        <v>272</v>
      </c>
      <c r="F42" s="65">
        <v>5000</v>
      </c>
      <c r="G42" s="65">
        <f>(12000*0.8)+(B12/3*0.2*360)</f>
        <v>27000</v>
      </c>
      <c r="H42" s="65">
        <f>G42*2</f>
        <v>54000</v>
      </c>
      <c r="I42" s="65">
        <f>G42*3</f>
        <v>81000</v>
      </c>
      <c r="J42" s="65">
        <f>I42</f>
        <v>81000</v>
      </c>
    </row>
    <row r="43" spans="1:10" ht="32" customHeight="1" thickTop="1" thickBot="1">
      <c r="A43" s="102" t="s">
        <v>5</v>
      </c>
      <c r="B43" s="29" t="s">
        <v>5</v>
      </c>
      <c r="C43" s="30" t="s">
        <v>20</v>
      </c>
      <c r="D43" s="57" t="s">
        <v>194</v>
      </c>
      <c r="E43" s="67" t="s">
        <v>246</v>
      </c>
      <c r="F43" s="65">
        <v>42000</v>
      </c>
      <c r="G43" s="65">
        <v>42000</v>
      </c>
      <c r="H43" s="65">
        <v>46000</v>
      </c>
      <c r="I43" s="65">
        <v>46000</v>
      </c>
      <c r="J43" s="65">
        <v>46000</v>
      </c>
    </row>
    <row r="44" spans="1:10" ht="32" customHeight="1" thickBot="1">
      <c r="A44" s="103"/>
      <c r="B44" s="32" t="s">
        <v>6</v>
      </c>
      <c r="C44" s="33" t="s">
        <v>20</v>
      </c>
      <c r="D44" s="58" t="s">
        <v>288</v>
      </c>
      <c r="E44" s="67" t="s">
        <v>255</v>
      </c>
      <c r="F44" s="65">
        <v>3000</v>
      </c>
      <c r="G44" s="65">
        <v>3000</v>
      </c>
      <c r="H44" s="65">
        <v>3000</v>
      </c>
      <c r="I44" s="65">
        <v>3000</v>
      </c>
      <c r="J44" s="65">
        <v>3000</v>
      </c>
    </row>
    <row r="45" spans="1:10" ht="32" customHeight="1" thickBot="1">
      <c r="A45" s="104"/>
      <c r="B45" s="41" t="s">
        <v>208</v>
      </c>
      <c r="C45" s="42" t="s">
        <v>21</v>
      </c>
      <c r="D45" s="81" t="s">
        <v>287</v>
      </c>
      <c r="E45" s="70" t="s">
        <v>256</v>
      </c>
      <c r="F45" s="71">
        <v>30000</v>
      </c>
      <c r="G45" s="71">
        <v>90000</v>
      </c>
      <c r="H45" s="71">
        <v>180000</v>
      </c>
      <c r="I45" s="71">
        <v>180000</v>
      </c>
      <c r="J45" s="71">
        <v>180000</v>
      </c>
    </row>
    <row r="46" spans="1:10" ht="32" customHeight="1" thickTop="1" thickBot="1">
      <c r="A46" s="105" t="s">
        <v>16</v>
      </c>
      <c r="B46" s="43" t="s">
        <v>209</v>
      </c>
      <c r="C46" s="44" t="s">
        <v>21</v>
      </c>
      <c r="D46" s="61" t="s">
        <v>215</v>
      </c>
      <c r="E46" s="67" t="s">
        <v>247</v>
      </c>
      <c r="F46" s="65">
        <f>7000+25000</f>
        <v>32000</v>
      </c>
      <c r="G46" s="65">
        <f>(7000*2)+10000</f>
        <v>24000</v>
      </c>
      <c r="H46" s="65">
        <f>(7000*3)+10000</f>
        <v>31000</v>
      </c>
      <c r="I46" s="65">
        <v>20000</v>
      </c>
      <c r="J46" s="65">
        <v>20000</v>
      </c>
    </row>
    <row r="47" spans="1:10" ht="32" customHeight="1" thickBot="1">
      <c r="A47" s="106"/>
      <c r="B47" s="41" t="s">
        <v>210</v>
      </c>
      <c r="C47" s="42" t="s">
        <v>21</v>
      </c>
      <c r="D47" s="81" t="s">
        <v>289</v>
      </c>
      <c r="E47" s="70" t="s">
        <v>252</v>
      </c>
      <c r="F47" s="71" t="s">
        <v>257</v>
      </c>
      <c r="G47" s="71" t="s">
        <v>257</v>
      </c>
      <c r="H47" s="71" t="s">
        <v>257</v>
      </c>
      <c r="I47" s="71" t="s">
        <v>257</v>
      </c>
      <c r="J47" s="72" t="s">
        <v>257</v>
      </c>
    </row>
    <row r="48" spans="1:10" ht="32" customHeight="1" thickTop="1" thickBot="1">
      <c r="A48" s="45" t="s">
        <v>196</v>
      </c>
      <c r="B48" s="46" t="s">
        <v>211</v>
      </c>
      <c r="C48" s="47" t="s">
        <v>19</v>
      </c>
      <c r="D48" s="62" t="s">
        <v>216</v>
      </c>
      <c r="E48" s="67" t="s">
        <v>248</v>
      </c>
      <c r="F48" s="65">
        <f>B16/3*750</f>
        <v>5000</v>
      </c>
      <c r="G48" s="65">
        <v>5000</v>
      </c>
      <c r="H48" s="65">
        <v>5000</v>
      </c>
      <c r="I48" s="65">
        <v>0</v>
      </c>
      <c r="J48" s="65">
        <v>0</v>
      </c>
    </row>
    <row r="49" spans="1:10" ht="32" customHeight="1" thickTop="1" thickBot="1">
      <c r="A49" s="48" t="s">
        <v>17</v>
      </c>
      <c r="B49" s="49" t="s">
        <v>212</v>
      </c>
      <c r="C49" s="50" t="s">
        <v>21</v>
      </c>
      <c r="D49" s="63" t="s">
        <v>197</v>
      </c>
      <c r="E49" s="67" t="s">
        <v>249</v>
      </c>
      <c r="F49" s="65">
        <v>2500</v>
      </c>
      <c r="G49" s="65">
        <v>5000</v>
      </c>
      <c r="H49" s="65">
        <v>5000</v>
      </c>
      <c r="I49" s="65">
        <v>2500</v>
      </c>
      <c r="J49" s="65">
        <v>0</v>
      </c>
    </row>
    <row r="50" spans="1:10" ht="32" customHeight="1" thickTop="1" thickBot="1">
      <c r="A50" s="45" t="s">
        <v>213</v>
      </c>
      <c r="B50" s="46" t="s">
        <v>214</v>
      </c>
      <c r="C50" s="47" t="s">
        <v>20</v>
      </c>
      <c r="D50" s="68" t="s">
        <v>290</v>
      </c>
      <c r="E50" s="70" t="s">
        <v>250</v>
      </c>
      <c r="F50" s="71">
        <v>5000</v>
      </c>
      <c r="G50" s="71">
        <v>2500</v>
      </c>
      <c r="H50" s="71">
        <v>2500</v>
      </c>
      <c r="I50" s="71">
        <v>2500</v>
      </c>
      <c r="J50" s="71">
        <v>2500</v>
      </c>
    </row>
    <row r="51" spans="1:10" ht="15" thickTop="1">
      <c r="E51" s="74" t="s">
        <v>258</v>
      </c>
      <c r="F51" s="73">
        <f>SUM(F35:F50)</f>
        <v>489500</v>
      </c>
      <c r="G51" s="73">
        <f>SUM(G35:G50)</f>
        <v>548500</v>
      </c>
      <c r="H51" s="73">
        <f>SUM(H35:H50)</f>
        <v>536500</v>
      </c>
      <c r="I51" s="73">
        <f>SUM(I35:I50)</f>
        <v>500000</v>
      </c>
      <c r="J51" s="73">
        <f>SUM(J35:J50)</f>
        <v>482500</v>
      </c>
    </row>
    <row r="52" spans="1:10">
      <c r="E52" s="75" t="s">
        <v>259</v>
      </c>
      <c r="F52" s="76">
        <f>F51/$B$12</f>
        <v>675.17241379310349</v>
      </c>
      <c r="G52" s="76">
        <f t="shared" ref="G52:J52" si="0">G51/$B$12</f>
        <v>756.55172413793105</v>
      </c>
      <c r="H52" s="76">
        <f t="shared" si="0"/>
        <v>740</v>
      </c>
      <c r="I52" s="76">
        <f t="shared" si="0"/>
        <v>689.65517241379314</v>
      </c>
      <c r="J52" s="76">
        <f t="shared" si="0"/>
        <v>665.51724137931035</v>
      </c>
    </row>
    <row r="53" spans="1:10">
      <c r="D53" s="27" t="s">
        <v>198</v>
      </c>
      <c r="E53" s="75" t="s">
        <v>260</v>
      </c>
      <c r="F53" s="51" t="s">
        <v>261</v>
      </c>
      <c r="G53" s="76">
        <f>G51/($B$12/3/2)</f>
        <v>4539.3103448275861</v>
      </c>
      <c r="H53" s="76">
        <f>H51/($B$12/3*2/2)</f>
        <v>2220</v>
      </c>
      <c r="I53" s="76">
        <f>I51/($B$12/2)</f>
        <v>1379.3103448275863</v>
      </c>
      <c r="J53" s="76">
        <f>J51/($B$12/2)</f>
        <v>1331.0344827586207</v>
      </c>
    </row>
    <row r="55" spans="1:10">
      <c r="E55" s="74" t="s">
        <v>273</v>
      </c>
      <c r="F55" s="77">
        <f>SUM(F56:F63)</f>
        <v>173750</v>
      </c>
      <c r="G55" s="77">
        <f>SUM(G56:G63)</f>
        <v>292250</v>
      </c>
      <c r="H55" s="77">
        <f>SUM(H56:H63)</f>
        <v>340750</v>
      </c>
      <c r="I55" s="77">
        <f>SUM(I56:I63)</f>
        <v>475500</v>
      </c>
      <c r="J55" s="77">
        <f>SUM(J56:J63)</f>
        <v>485500</v>
      </c>
    </row>
    <row r="56" spans="1:10">
      <c r="D56" s="75" t="s">
        <v>73</v>
      </c>
      <c r="E56" s="75" t="s">
        <v>279</v>
      </c>
      <c r="F56" s="76">
        <f>F39*0.25</f>
        <v>31250</v>
      </c>
      <c r="G56" s="76">
        <f>G39*0.25</f>
        <v>31250</v>
      </c>
      <c r="H56" s="76">
        <v>0</v>
      </c>
      <c r="I56" s="76">
        <v>0</v>
      </c>
      <c r="J56" s="76">
        <v>0</v>
      </c>
    </row>
    <row r="57" spans="1:10">
      <c r="D57" s="75" t="s">
        <v>73</v>
      </c>
      <c r="E57" s="75" t="s">
        <v>277</v>
      </c>
      <c r="F57" s="76">
        <f>(F39+F42+F40+F41)/2</f>
        <v>67500</v>
      </c>
      <c r="G57" s="76">
        <f>(G39+G42+G40+G41)/2</f>
        <v>81000</v>
      </c>
      <c r="H57" s="76">
        <f>(H39+H42+H40+H41)/2</f>
        <v>32000</v>
      </c>
      <c r="I57" s="76">
        <f>(I39+I42+I40+I41)/2</f>
        <v>45500</v>
      </c>
      <c r="J57" s="76">
        <f>(J39+J42+J40+J41)/2</f>
        <v>58000</v>
      </c>
    </row>
    <row r="58" spans="1:10">
      <c r="D58" s="75" t="s">
        <v>74</v>
      </c>
      <c r="E58" s="75" t="s">
        <v>274</v>
      </c>
      <c r="F58" s="76">
        <v>0</v>
      </c>
      <c r="G58" s="76">
        <v>0</v>
      </c>
      <c r="H58" s="76">
        <v>75000</v>
      </c>
      <c r="I58" s="76">
        <v>150000</v>
      </c>
      <c r="J58" s="76">
        <v>150000</v>
      </c>
    </row>
    <row r="59" spans="1:10">
      <c r="D59" s="75" t="s">
        <v>74</v>
      </c>
      <c r="E59" s="75" t="s">
        <v>67</v>
      </c>
      <c r="F59" s="76">
        <v>0</v>
      </c>
      <c r="G59" s="76">
        <v>25000</v>
      </c>
      <c r="H59" s="76">
        <v>50000</v>
      </c>
      <c r="I59" s="76">
        <v>70000</v>
      </c>
      <c r="J59" s="76">
        <v>70000</v>
      </c>
    </row>
    <row r="60" spans="1:10">
      <c r="D60" s="75" t="s">
        <v>74</v>
      </c>
      <c r="E60" s="75" t="s">
        <v>275</v>
      </c>
      <c r="F60" s="76">
        <v>0</v>
      </c>
      <c r="G60" s="76">
        <v>30000</v>
      </c>
      <c r="H60" s="76">
        <v>30000</v>
      </c>
      <c r="I60" s="76">
        <v>30000</v>
      </c>
      <c r="J60" s="76">
        <v>30000</v>
      </c>
    </row>
    <row r="61" spans="1:10">
      <c r="D61" s="75" t="s">
        <v>74</v>
      </c>
      <c r="E61" s="75" t="s">
        <v>283</v>
      </c>
      <c r="F61" s="76">
        <v>0</v>
      </c>
      <c r="G61" s="76">
        <v>25000</v>
      </c>
      <c r="H61" s="76">
        <v>50000</v>
      </c>
      <c r="I61" s="76">
        <v>75000</v>
      </c>
      <c r="J61" s="76">
        <v>75000</v>
      </c>
    </row>
    <row r="62" spans="1:10">
      <c r="D62" s="75" t="s">
        <v>74</v>
      </c>
      <c r="E62" s="75" t="s">
        <v>278</v>
      </c>
      <c r="F62" s="76">
        <v>0</v>
      </c>
      <c r="G62" s="76">
        <v>0</v>
      </c>
      <c r="H62" s="76">
        <f>(H49+H50)/2</f>
        <v>3750</v>
      </c>
      <c r="I62" s="76">
        <f>SUM(I49:I50)</f>
        <v>5000</v>
      </c>
      <c r="J62" s="76">
        <f>SUM(J49:J50)</f>
        <v>2500</v>
      </c>
    </row>
    <row r="63" spans="1:10">
      <c r="D63" s="75" t="s">
        <v>74</v>
      </c>
      <c r="E63" s="75" t="s">
        <v>280</v>
      </c>
      <c r="F63" s="76">
        <f>F37/2</f>
        <v>75000</v>
      </c>
      <c r="G63" s="76">
        <f t="shared" ref="G63:J63" si="1">G37</f>
        <v>100000</v>
      </c>
      <c r="H63" s="76">
        <f t="shared" si="1"/>
        <v>100000</v>
      </c>
      <c r="I63" s="76">
        <f t="shared" si="1"/>
        <v>100000</v>
      </c>
      <c r="J63" s="76">
        <f t="shared" si="1"/>
        <v>100000</v>
      </c>
    </row>
    <row r="65" spans="5:10">
      <c r="E65" s="74" t="s">
        <v>276</v>
      </c>
      <c r="F65" s="78">
        <f>F51-F55</f>
        <v>315750</v>
      </c>
      <c r="G65" s="78">
        <f>G51-G55</f>
        <v>256250</v>
      </c>
      <c r="H65" s="78">
        <f>H51-H55</f>
        <v>195750</v>
      </c>
      <c r="I65" s="78">
        <f>I51-I55</f>
        <v>24500</v>
      </c>
      <c r="J65" s="78">
        <f>J51-J55</f>
        <v>-3000</v>
      </c>
    </row>
    <row r="66" spans="5:10">
      <c r="E66" s="75" t="s">
        <v>259</v>
      </c>
      <c r="F66" s="76">
        <f>F65/$B$12</f>
        <v>435.51724137931035</v>
      </c>
      <c r="G66" s="76">
        <f t="shared" ref="G66" si="2">G65/$B$12</f>
        <v>353.44827586206895</v>
      </c>
      <c r="H66" s="76">
        <f t="shared" ref="H66" si="3">H65/$B$12</f>
        <v>270</v>
      </c>
      <c r="I66" s="76">
        <f t="shared" ref="I66" si="4">I65/$B$12</f>
        <v>33.793103448275865</v>
      </c>
      <c r="J66" s="76">
        <f t="shared" ref="J66" si="5">J65/$B$12</f>
        <v>-4.1379310344827589</v>
      </c>
    </row>
    <row r="67" spans="5:10">
      <c r="E67" s="75" t="s">
        <v>260</v>
      </c>
      <c r="F67" s="51" t="s">
        <v>261</v>
      </c>
      <c r="G67" s="76">
        <f>G65/($B$12/3/2)</f>
        <v>2120.6896551724139</v>
      </c>
      <c r="H67" s="76">
        <f>H65/($B$12/3*2/2)</f>
        <v>810</v>
      </c>
      <c r="I67" s="76">
        <f>I65/($B$12/2)</f>
        <v>67.58620689655173</v>
      </c>
      <c r="J67" s="76">
        <f>J65/($B$12/2)</f>
        <v>-8.2758620689655178</v>
      </c>
    </row>
  </sheetData>
  <mergeCells count="9">
    <mergeCell ref="A46:A47"/>
    <mergeCell ref="A39:A42"/>
    <mergeCell ref="A43:A45"/>
    <mergeCell ref="A33:A34"/>
    <mergeCell ref="A5:D5"/>
    <mergeCell ref="B33:B34"/>
    <mergeCell ref="C33:C34"/>
    <mergeCell ref="D33:D34"/>
    <mergeCell ref="E33:J33"/>
  </mergeCells>
  <pageMargins left="0.75" right="0.75" top="1" bottom="1" header="0.5" footer="0.5"/>
  <pageSetup orientation="portrait" horizontalDpi="4294967292" verticalDpi="4294967292"/>
  <ignoredErrors>
    <ignoredError sqref="F60:J61 F62:J62"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pane xSplit="4" ySplit="2" topLeftCell="H3" activePane="bottomRight" state="frozen"/>
      <selection pane="topRight" activeCell="E1" sqref="E1"/>
      <selection pane="bottomLeft" activeCell="A3" sqref="A3"/>
      <selection pane="bottomRight" activeCell="D9" sqref="D9:H9"/>
    </sheetView>
  </sheetViews>
  <sheetFormatPr baseColWidth="10" defaultRowHeight="15" x14ac:dyDescent="0"/>
  <cols>
    <col min="1" max="2" width="25.83203125" style="1" customWidth="1"/>
    <col min="3" max="3" width="11.83203125" style="1" bestFit="1" customWidth="1"/>
    <col min="4" max="4" width="30" style="1" customWidth="1"/>
    <col min="5" max="5" width="30" style="1" hidden="1" customWidth="1"/>
    <col min="6" max="9" width="32.83203125" style="1" customWidth="1"/>
    <col min="10" max="10" width="40.5" style="1" customWidth="1"/>
    <col min="11" max="11" width="57" style="1" customWidth="1"/>
    <col min="12" max="15" width="33.1640625" style="1" customWidth="1"/>
    <col min="16" max="16" width="11.83203125" style="1" bestFit="1" customWidth="1"/>
    <col min="17" max="16384" width="10.83203125" style="1"/>
  </cols>
  <sheetData>
    <row r="1" spans="1:15">
      <c r="B1" s="1" t="s">
        <v>92</v>
      </c>
      <c r="D1" s="1" t="s">
        <v>93</v>
      </c>
    </row>
    <row r="2" spans="1:15" s="14" customFormat="1" ht="75">
      <c r="A2" s="12" t="s">
        <v>12</v>
      </c>
      <c r="B2" s="12" t="s">
        <v>0</v>
      </c>
      <c r="C2" s="12" t="s">
        <v>1</v>
      </c>
      <c r="D2" s="12" t="s">
        <v>2</v>
      </c>
      <c r="E2" s="15" t="s">
        <v>140</v>
      </c>
      <c r="F2" s="12" t="s">
        <v>31</v>
      </c>
      <c r="G2" s="12" t="s">
        <v>94</v>
      </c>
      <c r="H2" s="12" t="s">
        <v>95</v>
      </c>
      <c r="I2" s="24" t="s">
        <v>36</v>
      </c>
      <c r="J2" s="24" t="s">
        <v>27</v>
      </c>
      <c r="K2" s="12" t="s">
        <v>18</v>
      </c>
      <c r="L2" s="13" t="s">
        <v>114</v>
      </c>
      <c r="M2" s="15" t="s">
        <v>151</v>
      </c>
      <c r="N2" s="19" t="s">
        <v>143</v>
      </c>
      <c r="O2" s="21" t="s">
        <v>152</v>
      </c>
    </row>
    <row r="3" spans="1:15" ht="32" customHeight="1">
      <c r="A3" s="2" t="s">
        <v>14</v>
      </c>
      <c r="B3" s="10" t="s">
        <v>128</v>
      </c>
      <c r="C3" s="3" t="s">
        <v>19</v>
      </c>
      <c r="D3" s="10" t="s">
        <v>137</v>
      </c>
      <c r="E3" s="16" t="s">
        <v>141</v>
      </c>
      <c r="F3" s="2" t="s">
        <v>129</v>
      </c>
      <c r="G3" s="2" t="s">
        <v>138</v>
      </c>
      <c r="H3" s="2" t="s">
        <v>99</v>
      </c>
      <c r="I3" s="23"/>
      <c r="J3" s="23" t="s">
        <v>33</v>
      </c>
      <c r="K3" s="2"/>
      <c r="L3" s="11" t="s">
        <v>130</v>
      </c>
      <c r="M3" s="11"/>
      <c r="N3" s="11" t="s">
        <v>145</v>
      </c>
      <c r="O3" s="11"/>
    </row>
    <row r="4" spans="1:15" ht="32" customHeight="1">
      <c r="A4" s="2" t="s">
        <v>14</v>
      </c>
      <c r="B4" s="10" t="s">
        <v>8</v>
      </c>
      <c r="C4" s="4" t="s">
        <v>20</v>
      </c>
      <c r="D4" s="10" t="s">
        <v>108</v>
      </c>
      <c r="E4" s="16" t="s">
        <v>141</v>
      </c>
      <c r="F4" s="2" t="s">
        <v>110</v>
      </c>
      <c r="G4" s="2" t="s">
        <v>139</v>
      </c>
      <c r="H4" s="2" t="s">
        <v>107</v>
      </c>
      <c r="I4" s="23"/>
      <c r="J4" s="23"/>
      <c r="K4" s="2"/>
      <c r="L4" s="11" t="s">
        <v>125</v>
      </c>
      <c r="M4" s="11"/>
      <c r="N4" s="11" t="s">
        <v>145</v>
      </c>
      <c r="O4" s="11"/>
    </row>
    <row r="5" spans="1:15" ht="32" customHeight="1">
      <c r="A5" s="2" t="s">
        <v>24</v>
      </c>
      <c r="B5" s="2" t="s">
        <v>176</v>
      </c>
      <c r="C5" s="6" t="s">
        <v>26</v>
      </c>
      <c r="D5" s="2"/>
      <c r="E5" s="16" t="s">
        <v>141</v>
      </c>
      <c r="F5" s="2"/>
      <c r="G5" s="2"/>
      <c r="H5" s="2"/>
      <c r="I5" s="23"/>
      <c r="J5" s="23" t="s">
        <v>28</v>
      </c>
      <c r="K5" s="2"/>
      <c r="L5" s="11" t="s">
        <v>133</v>
      </c>
      <c r="M5" s="11"/>
      <c r="N5" s="11" t="s">
        <v>145</v>
      </c>
      <c r="O5" s="11"/>
    </row>
    <row r="6" spans="1:15" ht="32" customHeight="1">
      <c r="A6" s="2" t="s">
        <v>25</v>
      </c>
      <c r="B6" s="2" t="s">
        <v>177</v>
      </c>
      <c r="C6" s="6" t="s">
        <v>26</v>
      </c>
      <c r="D6" s="2"/>
      <c r="E6" s="16" t="s">
        <v>141</v>
      </c>
      <c r="F6" s="2"/>
      <c r="G6" s="2"/>
      <c r="H6" s="2"/>
      <c r="I6" s="23"/>
      <c r="J6" s="23" t="s">
        <v>29</v>
      </c>
      <c r="K6" s="2"/>
      <c r="L6" s="11" t="s">
        <v>125</v>
      </c>
      <c r="M6" s="11"/>
      <c r="N6" s="11" t="s">
        <v>145</v>
      </c>
      <c r="O6" s="11"/>
    </row>
    <row r="7" spans="1:15" ht="32" customHeight="1">
      <c r="A7" s="2" t="s">
        <v>15</v>
      </c>
      <c r="B7" s="2" t="s">
        <v>4</v>
      </c>
      <c r="C7" s="3" t="s">
        <v>19</v>
      </c>
      <c r="D7" s="2" t="s">
        <v>101</v>
      </c>
      <c r="E7" s="16" t="s">
        <v>141</v>
      </c>
      <c r="F7" s="2" t="s">
        <v>102</v>
      </c>
      <c r="G7" s="2" t="s">
        <v>103</v>
      </c>
      <c r="H7" s="2" t="s">
        <v>104</v>
      </c>
      <c r="I7" s="23"/>
      <c r="J7" s="23"/>
      <c r="K7" s="2"/>
      <c r="L7" s="11" t="s">
        <v>115</v>
      </c>
      <c r="M7" s="11"/>
      <c r="N7" s="11" t="s">
        <v>145</v>
      </c>
      <c r="O7" s="11"/>
    </row>
    <row r="8" spans="1:15" ht="32" customHeight="1">
      <c r="A8" s="10" t="s">
        <v>10</v>
      </c>
      <c r="B8" s="10" t="s">
        <v>89</v>
      </c>
      <c r="C8" s="3" t="s">
        <v>19</v>
      </c>
      <c r="D8" s="2" t="s">
        <v>96</v>
      </c>
      <c r="E8" s="16" t="s">
        <v>141</v>
      </c>
      <c r="F8" s="2" t="s">
        <v>200</v>
      </c>
      <c r="G8" s="2" t="s">
        <v>134</v>
      </c>
      <c r="H8" s="2" t="s">
        <v>201</v>
      </c>
      <c r="I8" s="23"/>
      <c r="J8" s="23" t="s">
        <v>32</v>
      </c>
      <c r="K8" s="2" t="s">
        <v>135</v>
      </c>
      <c r="L8" s="11" t="s">
        <v>122</v>
      </c>
      <c r="M8" s="11"/>
      <c r="N8" s="11" t="s">
        <v>145</v>
      </c>
      <c r="O8" s="11"/>
    </row>
    <row r="9" spans="1:15" ht="32" customHeight="1">
      <c r="A9" s="2" t="s">
        <v>10</v>
      </c>
      <c r="B9" s="2" t="s">
        <v>7</v>
      </c>
      <c r="C9" s="4" t="s">
        <v>20</v>
      </c>
      <c r="D9" s="10" t="s">
        <v>202</v>
      </c>
      <c r="E9" s="10"/>
      <c r="F9" s="10" t="s">
        <v>204</v>
      </c>
      <c r="G9" s="10"/>
      <c r="H9" s="10" t="s">
        <v>203</v>
      </c>
      <c r="I9" s="23"/>
      <c r="J9" s="23"/>
      <c r="K9" s="2"/>
      <c r="L9" s="11" t="s">
        <v>124</v>
      </c>
      <c r="M9" s="11"/>
      <c r="N9" s="11" t="s">
        <v>147</v>
      </c>
      <c r="O9" s="11"/>
    </row>
    <row r="10" spans="1:15" ht="32" customHeight="1">
      <c r="A10" s="2" t="s">
        <v>10</v>
      </c>
      <c r="B10" s="2" t="s">
        <v>106</v>
      </c>
      <c r="C10" s="5" t="s">
        <v>21</v>
      </c>
      <c r="D10" s="2"/>
      <c r="E10" s="16" t="s">
        <v>141</v>
      </c>
      <c r="F10" s="2"/>
      <c r="G10" s="2"/>
      <c r="H10" s="2"/>
      <c r="I10" s="23"/>
      <c r="J10" s="23"/>
      <c r="K10" s="2"/>
      <c r="L10" s="11" t="s">
        <v>125</v>
      </c>
      <c r="M10" s="11"/>
      <c r="N10" s="11" t="s">
        <v>148</v>
      </c>
      <c r="O10" s="11"/>
    </row>
    <row r="11" spans="1:15" ht="32" customHeight="1">
      <c r="A11" s="2" t="s">
        <v>10</v>
      </c>
      <c r="B11" s="2" t="s">
        <v>10</v>
      </c>
      <c r="C11" s="5" t="s">
        <v>21</v>
      </c>
      <c r="D11" s="2" t="s">
        <v>30</v>
      </c>
      <c r="E11" s="16" t="s">
        <v>141</v>
      </c>
      <c r="F11" s="2"/>
      <c r="G11" s="2"/>
      <c r="H11" s="2"/>
      <c r="I11" s="23"/>
      <c r="J11" s="23"/>
      <c r="K11" s="2"/>
      <c r="L11" s="11" t="s">
        <v>125</v>
      </c>
      <c r="M11" s="11"/>
      <c r="N11" s="11" t="s">
        <v>147</v>
      </c>
      <c r="O11" s="11"/>
    </row>
    <row r="12" spans="1:15" ht="32" customHeight="1">
      <c r="A12" s="2" t="s">
        <v>5</v>
      </c>
      <c r="B12" s="2" t="s">
        <v>5</v>
      </c>
      <c r="C12" s="4" t="s">
        <v>20</v>
      </c>
      <c r="D12" s="2" t="s">
        <v>172</v>
      </c>
      <c r="E12" s="16" t="s">
        <v>141</v>
      </c>
      <c r="F12" s="2" t="s">
        <v>112</v>
      </c>
      <c r="G12" s="2" t="s">
        <v>105</v>
      </c>
      <c r="H12" s="2"/>
      <c r="I12" s="23"/>
      <c r="J12" s="23"/>
      <c r="K12" s="2" t="s">
        <v>85</v>
      </c>
      <c r="L12" s="11" t="s">
        <v>116</v>
      </c>
      <c r="M12" s="11"/>
      <c r="N12" s="11" t="s">
        <v>147</v>
      </c>
      <c r="O12" s="11"/>
    </row>
    <row r="13" spans="1:15" ht="32" customHeight="1">
      <c r="A13" s="2" t="s">
        <v>5</v>
      </c>
      <c r="B13" s="2" t="s">
        <v>6</v>
      </c>
      <c r="C13" s="4" t="s">
        <v>20</v>
      </c>
      <c r="D13" s="2" t="s">
        <v>173</v>
      </c>
      <c r="E13" s="16" t="s">
        <v>141</v>
      </c>
      <c r="F13" s="2" t="s">
        <v>111</v>
      </c>
      <c r="G13" s="2"/>
      <c r="H13" s="2"/>
      <c r="I13" s="23"/>
      <c r="J13" s="23"/>
      <c r="K13" s="2"/>
      <c r="L13" s="11" t="s">
        <v>117</v>
      </c>
      <c r="M13" s="11"/>
      <c r="N13" s="11" t="s">
        <v>147</v>
      </c>
      <c r="O13" s="11"/>
    </row>
    <row r="14" spans="1:15" ht="32" customHeight="1">
      <c r="A14" s="2" t="s">
        <v>16</v>
      </c>
      <c r="B14" s="2" t="s">
        <v>9</v>
      </c>
      <c r="C14" s="5" t="s">
        <v>21</v>
      </c>
      <c r="D14" s="2" t="s">
        <v>118</v>
      </c>
      <c r="E14" s="16" t="s">
        <v>141</v>
      </c>
      <c r="F14" s="2"/>
      <c r="G14" s="2"/>
      <c r="H14" s="2"/>
      <c r="I14" s="23"/>
      <c r="J14" s="23"/>
      <c r="K14" s="2" t="s">
        <v>85</v>
      </c>
      <c r="L14" s="11" t="s">
        <v>132</v>
      </c>
      <c r="M14" s="11"/>
      <c r="N14" s="11" t="s">
        <v>146</v>
      </c>
      <c r="O14" s="11" t="s">
        <v>154</v>
      </c>
    </row>
    <row r="15" spans="1:15" ht="32" customHeight="1">
      <c r="A15" s="2" t="s">
        <v>16</v>
      </c>
      <c r="B15" s="2" t="s">
        <v>11</v>
      </c>
      <c r="C15" s="5" t="s">
        <v>21</v>
      </c>
      <c r="D15" s="2" t="s">
        <v>121</v>
      </c>
      <c r="E15" s="16" t="s">
        <v>141</v>
      </c>
      <c r="F15" s="2" t="s">
        <v>119</v>
      </c>
      <c r="G15" s="2"/>
      <c r="H15" s="2" t="s">
        <v>120</v>
      </c>
      <c r="I15" s="23"/>
      <c r="J15" s="23"/>
      <c r="K15" s="2" t="s">
        <v>85</v>
      </c>
      <c r="L15" s="11" t="s">
        <v>131</v>
      </c>
      <c r="M15" s="11"/>
      <c r="N15" s="11" t="s">
        <v>146</v>
      </c>
      <c r="O15" s="11"/>
    </row>
    <row r="16" spans="1:15" ht="32" customHeight="1">
      <c r="A16" s="2" t="s">
        <v>91</v>
      </c>
      <c r="B16" s="2" t="s">
        <v>90</v>
      </c>
      <c r="C16" s="5" t="s">
        <v>21</v>
      </c>
      <c r="D16" s="2"/>
      <c r="E16" s="16" t="s">
        <v>141</v>
      </c>
      <c r="F16" s="2"/>
      <c r="G16" s="2"/>
      <c r="H16" s="2"/>
      <c r="I16" s="23"/>
      <c r="J16" s="23"/>
      <c r="K16" s="2"/>
      <c r="L16" s="11" t="s">
        <v>127</v>
      </c>
      <c r="M16" s="11"/>
      <c r="N16" s="11" t="s">
        <v>148</v>
      </c>
      <c r="O16" s="11"/>
    </row>
    <row r="17" spans="1:15" ht="32" customHeight="1">
      <c r="A17" s="2" t="s">
        <v>13</v>
      </c>
      <c r="B17" s="2" t="s">
        <v>3</v>
      </c>
      <c r="C17" s="3" t="s">
        <v>19</v>
      </c>
      <c r="D17" s="2" t="s">
        <v>98</v>
      </c>
      <c r="E17" s="16" t="s">
        <v>141</v>
      </c>
      <c r="F17" s="2" t="s">
        <v>97</v>
      </c>
      <c r="G17" s="2" t="s">
        <v>136</v>
      </c>
      <c r="H17" s="2" t="s">
        <v>100</v>
      </c>
      <c r="I17" s="23"/>
      <c r="J17" s="23" t="s">
        <v>34</v>
      </c>
      <c r="K17" s="2"/>
      <c r="L17" s="11" t="s">
        <v>123</v>
      </c>
      <c r="M17" s="11"/>
      <c r="N17" s="11" t="s">
        <v>145</v>
      </c>
      <c r="O17" s="11"/>
    </row>
    <row r="18" spans="1:15" ht="32" customHeight="1">
      <c r="A18" s="2" t="s">
        <v>17</v>
      </c>
      <c r="B18" s="2" t="s">
        <v>23</v>
      </c>
      <c r="C18" s="4" t="s">
        <v>20</v>
      </c>
      <c r="D18" s="2" t="s">
        <v>101</v>
      </c>
      <c r="E18" s="16" t="s">
        <v>141</v>
      </c>
      <c r="F18" s="2" t="s">
        <v>109</v>
      </c>
      <c r="G18" s="2"/>
      <c r="H18" s="2" t="s">
        <v>99</v>
      </c>
      <c r="I18" s="23"/>
      <c r="J18" s="23"/>
      <c r="K18" s="2"/>
      <c r="L18" s="11" t="s">
        <v>125</v>
      </c>
      <c r="M18" s="11"/>
      <c r="N18" s="11" t="s">
        <v>145</v>
      </c>
      <c r="O18" s="11"/>
    </row>
    <row r="19" spans="1:15" ht="32" customHeight="1">
      <c r="A19" s="2" t="s">
        <v>22</v>
      </c>
      <c r="B19" s="2" t="s">
        <v>35</v>
      </c>
      <c r="C19" s="4" t="s">
        <v>20</v>
      </c>
      <c r="D19" s="2"/>
      <c r="E19" s="16" t="s">
        <v>141</v>
      </c>
      <c r="F19" s="2"/>
      <c r="G19" s="2"/>
      <c r="H19" s="2"/>
      <c r="I19" s="23"/>
      <c r="J19" s="23"/>
      <c r="K19" s="2"/>
      <c r="L19" s="11" t="s">
        <v>126</v>
      </c>
      <c r="M19" s="11"/>
      <c r="N19" s="11" t="s">
        <v>145</v>
      </c>
      <c r="O19" s="11"/>
    </row>
    <row r="20" spans="1:15" ht="60">
      <c r="D20" s="1">
        <v>13588</v>
      </c>
      <c r="F20" s="1" t="s">
        <v>182</v>
      </c>
      <c r="L20" s="1" t="s">
        <v>144</v>
      </c>
      <c r="N20" s="1" t="s">
        <v>149</v>
      </c>
      <c r="O20" s="1" t="s">
        <v>153</v>
      </c>
    </row>
    <row r="21" spans="1:15" ht="30">
      <c r="A21" s="1" t="s">
        <v>142</v>
      </c>
      <c r="C21" s="1">
        <f>D21/D20</f>
        <v>6.5178834265528405</v>
      </c>
      <c r="D21" s="1">
        <v>88565</v>
      </c>
      <c r="F21" s="1" t="s">
        <v>183</v>
      </c>
      <c r="O21" s="1" t="s">
        <v>155</v>
      </c>
    </row>
    <row r="22" spans="1:15">
      <c r="C22" s="1">
        <f>D22/D20</f>
        <v>2.0184721813364734</v>
      </c>
      <c r="D22" s="1">
        <v>27427</v>
      </c>
      <c r="F22" s="1" t="s">
        <v>184</v>
      </c>
    </row>
    <row r="23" spans="1:15">
      <c r="D23" s="1">
        <v>14895</v>
      </c>
      <c r="F23" s="1" t="s">
        <v>185</v>
      </c>
    </row>
    <row r="24" spans="1:15">
      <c r="D24" s="1">
        <v>1296</v>
      </c>
      <c r="F24" s="1" t="s">
        <v>186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8"/>
  <sheetViews>
    <sheetView workbookViewId="0">
      <selection activeCell="L3" sqref="L3"/>
    </sheetView>
  </sheetViews>
  <sheetFormatPr baseColWidth="10" defaultRowHeight="15" x14ac:dyDescent="0"/>
  <sheetData>
    <row r="2" spans="1:12">
      <c r="B2" t="s">
        <v>0</v>
      </c>
    </row>
    <row r="3" spans="1:12">
      <c r="A3" t="s">
        <v>73</v>
      </c>
      <c r="B3" t="s">
        <v>65</v>
      </c>
      <c r="C3" s="7" t="s">
        <v>66</v>
      </c>
      <c r="D3" s="7" t="s">
        <v>171</v>
      </c>
      <c r="L3" t="s">
        <v>262</v>
      </c>
    </row>
    <row r="4" spans="1:12">
      <c r="A4" t="s">
        <v>75</v>
      </c>
      <c r="B4" t="s">
        <v>44</v>
      </c>
      <c r="C4" s="7" t="s">
        <v>78</v>
      </c>
    </row>
    <row r="5" spans="1:12">
      <c r="A5" t="s">
        <v>75</v>
      </c>
      <c r="B5" t="s">
        <v>76</v>
      </c>
      <c r="C5" s="7" t="s">
        <v>80</v>
      </c>
    </row>
    <row r="6" spans="1:12">
      <c r="A6" t="s">
        <v>73</v>
      </c>
      <c r="B6" t="s">
        <v>79</v>
      </c>
      <c r="C6" s="7" t="s">
        <v>163</v>
      </c>
    </row>
    <row r="7" spans="1:12">
      <c r="A7" t="s">
        <v>73</v>
      </c>
      <c r="B7" t="s">
        <v>77</v>
      </c>
      <c r="C7" s="7" t="s">
        <v>81</v>
      </c>
      <c r="F7" s="9" t="s">
        <v>82</v>
      </c>
      <c r="G7" s="9"/>
    </row>
    <row r="9" spans="1:12">
      <c r="A9" t="s">
        <v>74</v>
      </c>
      <c r="B9" t="s">
        <v>67</v>
      </c>
      <c r="C9" s="7" t="s">
        <v>164</v>
      </c>
    </row>
    <row r="10" spans="1:12">
      <c r="A10" s="17" t="s">
        <v>74</v>
      </c>
      <c r="B10" s="17" t="s">
        <v>68</v>
      </c>
      <c r="C10" s="18" t="s">
        <v>69</v>
      </c>
    </row>
    <row r="11" spans="1:12">
      <c r="A11" t="s">
        <v>74</v>
      </c>
      <c r="B11" t="s">
        <v>14</v>
      </c>
      <c r="C11" s="7" t="s">
        <v>180</v>
      </c>
      <c r="H11" s="9" t="s">
        <v>181</v>
      </c>
      <c r="I11" s="9"/>
      <c r="J11" s="9"/>
      <c r="K11" s="9"/>
    </row>
    <row r="12" spans="1:12">
      <c r="A12" t="s">
        <v>74</v>
      </c>
      <c r="B12" t="s">
        <v>70</v>
      </c>
      <c r="C12" s="7" t="s">
        <v>47</v>
      </c>
    </row>
    <row r="13" spans="1:12">
      <c r="A13" t="s">
        <v>74</v>
      </c>
      <c r="B13" t="s">
        <v>71</v>
      </c>
      <c r="C13" s="7" t="s">
        <v>165</v>
      </c>
    </row>
    <row r="14" spans="1:12">
      <c r="A14" t="s">
        <v>74</v>
      </c>
      <c r="B14" t="s">
        <v>72</v>
      </c>
      <c r="C14" s="7" t="s">
        <v>166</v>
      </c>
    </row>
    <row r="15" spans="1:12">
      <c r="A15" t="s">
        <v>74</v>
      </c>
      <c r="B15" t="s">
        <v>178</v>
      </c>
      <c r="C15" s="7" t="s">
        <v>179</v>
      </c>
    </row>
    <row r="17" spans="1:8">
      <c r="A17" s="26" t="s">
        <v>174</v>
      </c>
      <c r="B17" s="25"/>
      <c r="C17" s="25"/>
      <c r="D17" s="25"/>
      <c r="E17" s="25"/>
      <c r="F17" s="25"/>
      <c r="G17" s="25"/>
      <c r="H17" s="25"/>
    </row>
    <row r="18" spans="1:8">
      <c r="B18" t="s">
        <v>43</v>
      </c>
    </row>
    <row r="19" spans="1:8">
      <c r="B19" t="s">
        <v>37</v>
      </c>
    </row>
    <row r="20" spans="1:8">
      <c r="B20" s="7" t="s">
        <v>167</v>
      </c>
    </row>
    <row r="21" spans="1:8">
      <c r="B21" t="s">
        <v>38</v>
      </c>
    </row>
    <row r="23" spans="1:8">
      <c r="B23" t="s">
        <v>44</v>
      </c>
    </row>
    <row r="24" spans="1:8">
      <c r="B24" t="s">
        <v>39</v>
      </c>
    </row>
    <row r="25" spans="1:8">
      <c r="B25" s="7" t="s">
        <v>40</v>
      </c>
    </row>
    <row r="26" spans="1:8">
      <c r="B26" t="s">
        <v>41</v>
      </c>
    </row>
    <row r="27" spans="1:8">
      <c r="B27" t="s">
        <v>42</v>
      </c>
    </row>
    <row r="28" spans="1:8">
      <c r="B28" t="s">
        <v>162</v>
      </c>
    </row>
    <row r="29" spans="1:8">
      <c r="B29" s="22" t="s">
        <v>156</v>
      </c>
    </row>
    <row r="30" spans="1:8">
      <c r="B30" s="22" t="s">
        <v>157</v>
      </c>
    </row>
    <row r="31" spans="1:8">
      <c r="B31" s="22" t="s">
        <v>158</v>
      </c>
    </row>
    <row r="32" spans="1:8">
      <c r="B32" s="22" t="s">
        <v>159</v>
      </c>
    </row>
    <row r="33" spans="2:3">
      <c r="B33" s="22" t="s">
        <v>160</v>
      </c>
    </row>
    <row r="34" spans="2:3">
      <c r="B34" s="22" t="s">
        <v>161</v>
      </c>
    </row>
    <row r="35" spans="2:3">
      <c r="B35" s="22" t="s">
        <v>168</v>
      </c>
    </row>
    <row r="37" spans="2:3">
      <c r="B37" t="s">
        <v>45</v>
      </c>
    </row>
    <row r="38" spans="2:3">
      <c r="B38" t="s">
        <v>46</v>
      </c>
    </row>
    <row r="39" spans="2:3">
      <c r="B39" s="7" t="s">
        <v>47</v>
      </c>
    </row>
    <row r="40" spans="2:3">
      <c r="B40" s="7" t="s">
        <v>169</v>
      </c>
    </row>
    <row r="41" spans="2:3">
      <c r="B41" s="7" t="s">
        <v>48</v>
      </c>
    </row>
    <row r="42" spans="2:3">
      <c r="B42" s="7" t="s">
        <v>166</v>
      </c>
    </row>
    <row r="44" spans="2:3">
      <c r="B44" t="s">
        <v>49</v>
      </c>
    </row>
    <row r="45" spans="2:3">
      <c r="B45" t="s">
        <v>50</v>
      </c>
      <c r="C45" s="7" t="s">
        <v>170</v>
      </c>
    </row>
    <row r="46" spans="2:3">
      <c r="B46" t="s">
        <v>51</v>
      </c>
      <c r="C46" s="7" t="s">
        <v>56</v>
      </c>
    </row>
    <row r="47" spans="2:3">
      <c r="B47" t="s">
        <v>52</v>
      </c>
      <c r="C47" s="7" t="s">
        <v>58</v>
      </c>
    </row>
    <row r="48" spans="2:3">
      <c r="B48" t="s">
        <v>53</v>
      </c>
    </row>
    <row r="49" spans="2:3">
      <c r="B49" t="s">
        <v>54</v>
      </c>
    </row>
    <row r="51" spans="2:3">
      <c r="B51" t="s">
        <v>55</v>
      </c>
      <c r="C51" s="7" t="s">
        <v>57</v>
      </c>
    </row>
    <row r="52" spans="2:3">
      <c r="B52" t="s">
        <v>59</v>
      </c>
      <c r="C52" t="s">
        <v>60</v>
      </c>
    </row>
    <row r="53" spans="2:3">
      <c r="B53" t="s">
        <v>61</v>
      </c>
      <c r="C53" t="s">
        <v>62</v>
      </c>
    </row>
    <row r="55" spans="2:3">
      <c r="B55" t="s">
        <v>150</v>
      </c>
    </row>
    <row r="56" spans="2:3">
      <c r="B56" s="20" t="s">
        <v>86</v>
      </c>
    </row>
    <row r="57" spans="2:3">
      <c r="B57" s="20" t="s">
        <v>87</v>
      </c>
    </row>
    <row r="58" spans="2:3">
      <c r="B58" s="20" t="s">
        <v>88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7"/>
  <sheetViews>
    <sheetView topLeftCell="A44" workbookViewId="0">
      <selection activeCell="B65" sqref="B65:C65"/>
    </sheetView>
  </sheetViews>
  <sheetFormatPr baseColWidth="10" defaultRowHeight="15" x14ac:dyDescent="0"/>
  <sheetData>
    <row r="2" spans="8:8">
      <c r="H2" t="s">
        <v>113</v>
      </c>
    </row>
    <row r="46" spans="12:12">
      <c r="L46" t="s">
        <v>199</v>
      </c>
    </row>
    <row r="63" spans="2:3">
      <c r="B63" s="8" t="s">
        <v>63</v>
      </c>
      <c r="C63" t="s">
        <v>64</v>
      </c>
    </row>
    <row r="65" spans="2:3">
      <c r="B65" t="s">
        <v>83</v>
      </c>
      <c r="C65" t="s">
        <v>84</v>
      </c>
    </row>
    <row r="67" spans="2:3">
      <c r="B67" s="9" t="s">
        <v>175</v>
      </c>
      <c r="C67" s="9"/>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Cost Estimate Worksheet</vt:lpstr>
      <vt:lpstr>District A</vt:lpstr>
      <vt:lpstr>Cost of BL</vt:lpstr>
      <vt:lpstr>Financing BL</vt:lpstr>
      <vt:lpstr>Other Info</vt:lpstr>
    </vt:vector>
  </TitlesOfParts>
  <Company>The Learning Accelerator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Rodriguez</dc:creator>
  <cp:lastModifiedBy>Luis Rodriguez</cp:lastModifiedBy>
  <cp:lastPrinted>2015-06-22T17:32:28Z</cp:lastPrinted>
  <dcterms:created xsi:type="dcterms:W3CDTF">2015-04-15T17:12:56Z</dcterms:created>
  <dcterms:modified xsi:type="dcterms:W3CDTF">2015-09-10T21:53:57Z</dcterms:modified>
</cp:coreProperties>
</file>